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10"/>
  <workbookPr defaultThemeVersion="166925"/>
  <mc:AlternateContent xmlns:mc="http://schemas.openxmlformats.org/markup-compatibility/2006">
    <mc:Choice Requires="x15">
      <x15ac:absPath xmlns:x15ac="http://schemas.microsoft.com/office/spreadsheetml/2010/11/ac" url="C:\Users\MARLYS URIBE\Downloads\"/>
    </mc:Choice>
  </mc:AlternateContent>
  <xr:revisionPtr revIDLastSave="50" documentId="13_ncr:1_{ACC5C8FB-550C-446D-84E1-BA98B9C3A0EF}" xr6:coauthVersionLast="47" xr6:coauthVersionMax="47" xr10:uidLastSave="{D38E6320-8752-4CA1-BB34-C2CBAE03E436}"/>
  <bookViews>
    <workbookView xWindow="-120" yWindow="-120" windowWidth="20730" windowHeight="11040" xr2:uid="{00000000-000D-0000-FFFF-FFFF00000000}"/>
  </bookViews>
  <sheets>
    <sheet name="Riesgo 1" sheetId="3" r:id="rId1"/>
    <sheet name="Datos" sheetId="5" state="hidden" r:id="rId2"/>
    <sheet name="Instructivo" sheetId="4" r:id="rId3"/>
  </sheets>
  <definedNames>
    <definedName name="_xlnm.Print_Area" localSheetId="0">'Riesgo 1'!$A$1:$AK$19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7" i="3" l="1"/>
  <c r="V17" i="3"/>
  <c r="S18" i="3"/>
  <c r="V18" i="3"/>
  <c r="S19" i="3"/>
  <c r="V19" i="3"/>
  <c r="AD19" i="3" l="1"/>
  <c r="AC19" i="3" s="1"/>
  <c r="K17" i="3" l="1"/>
  <c r="L17" i="3" s="1"/>
  <c r="M17" i="3" l="1"/>
  <c r="H17" i="3"/>
  <c r="AD17" i="3" l="1"/>
  <c r="AC17" i="3" s="1"/>
  <c r="AD18" i="3"/>
  <c r="AC18" i="3" s="1"/>
  <c r="I17" i="3"/>
  <c r="Z17" i="3" s="1"/>
  <c r="AA17" i="3" s="1"/>
  <c r="N17" i="3"/>
  <c r="O17" i="3" s="1"/>
  <c r="AE17" i="3" l="1"/>
  <c r="AF17" i="3" s="1"/>
  <c r="AB17" i="3"/>
  <c r="Z18" i="3" s="1"/>
  <c r="AA18" i="3" l="1"/>
  <c r="AE18" i="3" s="1"/>
  <c r="AF18" i="3" s="1"/>
  <c r="AB18" i="3"/>
  <c r="Z19" i="3" s="1"/>
  <c r="AB19" i="3" l="1"/>
  <c r="AA19" i="3"/>
  <c r="AE19" i="3" s="1"/>
  <c r="AF19"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tc={C0908167-EFE4-43EC-9D1E-DAFB8E41F04B}</author>
  </authors>
  <commentList>
    <comment ref="G17" authorId="0" shapeId="0" xr:uid="{00000000-0006-0000-0000-000001000000}">
      <text>
        <t>[Threaded comment]
Your version of Excel allows you to read this threaded comment; however, any edits to it will get removed if the file is opened in a newer version of Excel. Learn more: https://go.microsoft.com/fwlink/?linkid=870924
Comment:
    Se toma como base el numero de seguimientos al plan de acción</t>
      </text>
    </comment>
  </commentList>
</comments>
</file>

<file path=xl/sharedStrings.xml><?xml version="1.0" encoding="utf-8"?>
<sst xmlns="http://schemas.openxmlformats.org/spreadsheetml/2006/main" count="189" uniqueCount="150">
  <si>
    <t>DIRECCIONAMIENTO ESTRATÉGICO</t>
  </si>
  <si>
    <t>CÓDIGO</t>
  </si>
  <si>
    <t>E-DES-FT-015</t>
  </si>
  <si>
    <t>VERSIÓN</t>
  </si>
  <si>
    <t>10</t>
  </si>
  <si>
    <t>MAPA DE RIESGOS DE GESTIÓN</t>
  </si>
  <si>
    <t>PÁGINA</t>
  </si>
  <si>
    <t>1 DE 1</t>
  </si>
  <si>
    <t>VIGENTE DESDE</t>
  </si>
  <si>
    <t>Proceso</t>
  </si>
  <si>
    <t>GESTIÓN DEL CONOCIMIENTO Y LA INNOVACIÓN</t>
  </si>
  <si>
    <t>Objetivo del Proceso</t>
  </si>
  <si>
    <t>Consolidar el ciclo del conocimiento y la innovación mediante el desarrollo de acciones, mecanismos e instrumentos que permitan mejorar la prestación de los servicios sociales a los grupos de valor.</t>
  </si>
  <si>
    <t>Alcance</t>
  </si>
  <si>
    <t>Inicia con la generación y producción del conocimiento, el desarrollo de herramientas para su uso y apropiación y finaliza con la cultura de compartir y difundir el conocimiento que posibilite la toma de decisiones basado en evidencias.</t>
  </si>
  <si>
    <t>IDENTIFICACIÓN DEL RIESGO</t>
  </si>
  <si>
    <t>VALORACIÓN DEL RIESGO</t>
  </si>
  <si>
    <t>GESTIÓN DEL RIESGO</t>
  </si>
  <si>
    <t xml:space="preserve">MONITOREO </t>
  </si>
  <si>
    <t>SEGUIMIENTO Y EVALUACIÓN</t>
  </si>
  <si>
    <t>Atributos</t>
  </si>
  <si>
    <t>No. De Riesgo</t>
  </si>
  <si>
    <t>Impacto</t>
  </si>
  <si>
    <t>Causa Inmediata</t>
  </si>
  <si>
    <t>Causa Raiz</t>
  </si>
  <si>
    <t>Descripción del Riesgo</t>
  </si>
  <si>
    <t>Clasificación Riesgo</t>
  </si>
  <si>
    <t>Frecuencia con la que se realiza la actividad</t>
  </si>
  <si>
    <t>Probabilidad 
Inherente</t>
  </si>
  <si>
    <t>%</t>
  </si>
  <si>
    <t>Criterios de Impacto</t>
  </si>
  <si>
    <t>Observacion de Impacto</t>
  </si>
  <si>
    <t>Impacto
 Inherente</t>
  </si>
  <si>
    <t>Zona de riesgo</t>
  </si>
  <si>
    <t>Zona de riesgo
inherente</t>
  </si>
  <si>
    <t>No. De control</t>
  </si>
  <si>
    <t>ex</t>
  </si>
  <si>
    <t>Afectación</t>
  </si>
  <si>
    <t xml:space="preserve">Tipo </t>
  </si>
  <si>
    <t>Implementación</t>
  </si>
  <si>
    <t>Calificación</t>
  </si>
  <si>
    <t>Documentación</t>
  </si>
  <si>
    <t>Frecuencia</t>
  </si>
  <si>
    <t>Evidencia</t>
  </si>
  <si>
    <t xml:space="preserve">Probabilidad Residual </t>
  </si>
  <si>
    <t>Probabilidad Residual Final</t>
  </si>
  <si>
    <t>Impacto Residual Final</t>
  </si>
  <si>
    <t>Zona de Riesgo Final</t>
  </si>
  <si>
    <t>Tratamiento</t>
  </si>
  <si>
    <t>Plan de Acción</t>
  </si>
  <si>
    <t>Responsable</t>
  </si>
  <si>
    <t>Fecha implementación</t>
  </si>
  <si>
    <t>Fecha Del Monitoreo</t>
  </si>
  <si>
    <t>Reporte De La Ejecución De Los Controles</t>
  </si>
  <si>
    <t>Reporte De La Ejecución De Las Acciones Para El Fortalecimento Del Riesgo</t>
  </si>
  <si>
    <t>Reporte De Las Acciones Desarrolladas En Caso De Que Se Haya Materializado El Riesgo</t>
  </si>
  <si>
    <t>Observaciones Del Monitoreo</t>
  </si>
  <si>
    <t xml:space="preserve">OBSERVACIONES OFICINA ASESORA DE PLANEACIÓN </t>
  </si>
  <si>
    <t>OBSERVACIONES OFICINA DE CONTROL INTERNO</t>
  </si>
  <si>
    <t>Reputacional</t>
  </si>
  <si>
    <t>bajo desempeño institucional en los indices que miden a la entidad</t>
  </si>
  <si>
    <t xml:space="preserve">pérdida del capital intelectual </t>
  </si>
  <si>
    <t xml:space="preserve">Probabilidad de perdida reputacional por bajo desempeño institucional en los indices que miden a la entidad ocasionado por pérdida del capital intelectual  </t>
  </si>
  <si>
    <t>El riesgo afecta la imagen de la entidad con algunos usuarios de relevancia frente al logro de los objetivos.</t>
  </si>
  <si>
    <t xml:space="preserve">Los gestores del proceso de Direccionamiento Estratégico cada 4 meses realizan el seguimiento a los avances reportados por los procesos a las acciones del plan de acción y genera alertas en los casos en los que detecta desviaciones importantes en el cumplimiento de las metas establecidas </t>
  </si>
  <si>
    <t>Preventivo</t>
  </si>
  <si>
    <t>Manual</t>
  </si>
  <si>
    <t>Procedimiento FORMULACIÓN Y SEGUIMIENTO DE LA PLANEACIÓN INSTITUCIONAL E-DES-PR-003</t>
  </si>
  <si>
    <t>cada 4 meses</t>
  </si>
  <si>
    <t>Correos electrónicos</t>
  </si>
  <si>
    <t>ACEPTAR EL RIESGO</t>
  </si>
  <si>
    <t>De acuerdo con la.metodologia para la administración del riesgo, no se formulan acciones de fortalecimiento para la vigencia 2025, por cuanto los controles existentes se consideran suficientes y permiten mitigar el riesgo</t>
  </si>
  <si>
    <r>
      <rPr>
        <b/>
        <sz val="12"/>
        <color rgb="FF000000"/>
        <rFont val="Times New Roman"/>
      </rPr>
      <t xml:space="preserve">Control 1:
</t>
    </r>
    <r>
      <rPr>
        <sz val="12"/>
        <color rgb="FF000000"/>
        <rFont val="Times New Roman"/>
      </rPr>
      <t xml:space="preserve">De acuerdo con el procedimiento: FORMULACIÓN Y SEGUIMIENTO DE LA PLANEACIÓN INSTITUCIONAL E-DES-PR-003 se realiza por parte de MIPG el seguimiento a los avances reportados por el proceso GESCO+I a las acciones del plan de acción, para el periodo no se generan alertas por desviaciones importantes en el cumplimiento de las metas establecidas. Se anexa por medio de correos electrónicos el seguimiento de MIPG. 
</t>
    </r>
    <r>
      <rPr>
        <b/>
        <sz val="12"/>
        <color rgb="FF000000"/>
        <rFont val="Times New Roman"/>
      </rPr>
      <t>Control 2:</t>
    </r>
    <r>
      <rPr>
        <sz val="12"/>
        <color rgb="FF000000"/>
        <rFont val="Times New Roman"/>
      </rPr>
      <t xml:space="preserve"> 
Conforme a los lineamientos de la Oficiana Asesora de Planeación, el Proceso de Gestión del Conocimiento y la Innovación presenta su informe de gestión que es añadido al informe general de la Entidad (Página 98 - el informe se encuentra alojado en la página web de la Entidad en la dirección: https://www.idipron.gov.co/sites/default/files/docs/transparencia/informes-de-gestion-evaluacion-auditoria/2024/Informe%20de%20Gesti%C3%B3n%20y%20Resultados%20IDIPRON%202024.pdf ). Este informe se alimenta de los informes mensuales presentados de manera interna a la OAP.
</t>
    </r>
    <r>
      <rPr>
        <b/>
        <sz val="12"/>
        <color rgb="FF000000"/>
        <rFont val="Times New Roman"/>
      </rPr>
      <t xml:space="preserve">Control 3:
</t>
    </r>
    <r>
      <rPr>
        <sz val="12"/>
        <color rgb="FF000000"/>
        <rFont val="Times New Roman"/>
      </rPr>
      <t>Ya que no se presentó un bajo desempeño institucional en los indices que miden a la entidad, el Jefe de la Oficina Asesora de Planeación no precisó formular un plan de mejoramiento para corregir las acciones que puedan ocasionar la pérdida del capítal intelectual.</t>
    </r>
  </si>
  <si>
    <t>No se formulan acciones de fortalecimiento para la vigencia 2025, por cuanto los controles existentes se consideran suficientes y permiten mitigar el riesgo</t>
  </si>
  <si>
    <t>No se formulan acciones pues no se materializó el riesgo</t>
  </si>
  <si>
    <r>
      <rPr>
        <sz val="10"/>
        <color rgb="FF000000"/>
        <rFont val="Times New Roman"/>
      </rPr>
      <t xml:space="preserve">16/05/2025
</t>
    </r>
    <r>
      <rPr>
        <b/>
        <u/>
        <sz val="10"/>
        <color rgb="FF000000"/>
        <rFont val="Times New Roman"/>
      </rPr>
      <t xml:space="preserve">Control :1 
</t>
    </r>
    <r>
      <rPr>
        <sz val="10"/>
        <color rgb="FF000000"/>
        <rFont val="Times New Roman"/>
      </rPr>
      <t xml:space="preserve">De acuerdo con la evidencia cargada (correos electrónicos), se identifica el seguimiento realizado por el proceso y los ajustes de acuerdo con las observaciones recibidass durante el seguimiento al PAI y PAO, los cuales no determinan desviaciones importantes en el cumplimiento de las metas.
</t>
    </r>
    <r>
      <rPr>
        <b/>
        <u/>
        <sz val="10"/>
        <color rgb="FF000000"/>
        <rFont val="Times New Roman"/>
      </rPr>
      <t xml:space="preserve">Control :2 
</t>
    </r>
    <r>
      <rPr>
        <sz val="10"/>
        <color rgb="FF000000"/>
        <rFont val="Times New Roman"/>
      </rPr>
      <t xml:space="preserve">Se identifica la aplicación del control a través de la presentación del  informe de gestión que es añadido al informe general de la Entidad (Página 98). Conforme a los lineamientos de la Oficiana Asesora de Planeación.
</t>
    </r>
    <r>
      <rPr>
        <b/>
        <u/>
        <sz val="10"/>
        <color rgb="FF000000"/>
        <rFont val="Times New Roman"/>
      </rPr>
      <t xml:space="preserve">Control :3
</t>
    </r>
    <r>
      <rPr>
        <sz val="10"/>
        <color rgb="FF000000"/>
        <rFont val="Times New Roman"/>
      </rPr>
      <t>Para este periodo no fue aplicado el control, teniendo en cuenta que no se presentó</t>
    </r>
    <r>
      <rPr>
        <b/>
        <sz val="10"/>
        <color rgb="FF000000"/>
        <rFont val="Times New Roman"/>
      </rPr>
      <t xml:space="preserve"> </t>
    </r>
    <r>
      <rPr>
        <sz val="10"/>
        <color rgb="FF000000"/>
        <rFont val="Times New Roman"/>
      </rPr>
      <t>un bajo desempeño institucional que ocasione la pérdida del capítal intelectual.
Las acciones de fortalecimiento se encuentran para la vigencia 2024, por lo tanto aplican
 No se materializó el riesgo</t>
    </r>
  </si>
  <si>
    <t xml:space="preserve">Control 1: se evidenció la ejecución de la actividad de control
Control 2: se evidenció la ejecución de la actividad de control
Control 3: Se reportó que durante este periodo no se dio aplicación a la actividad de control
Acción de Fortalecimiento: No se realizó formulación de acciones de fortalecimiento
</t>
  </si>
  <si>
    <t>El funcionario o contratista designado por el jefe de la oficina asesora de planeación, consolida anualmente el informe de gestión de todos los procesos registrando la administración del capital intelectual realizado por los procesos y el documento resultante es publicado en la página web y enviado a los entes de control.</t>
  </si>
  <si>
    <t>Detectivo</t>
  </si>
  <si>
    <t>Caracterización del Proceso</t>
  </si>
  <si>
    <t>Anualmente</t>
  </si>
  <si>
    <t>Informe de Gestión</t>
  </si>
  <si>
    <t>El Jefe de la Oficina Asesora de Planeación cada vez que se presente un bajo desempeño institucional en los indices que miden a la entidad lidera el analisis de la calificación obtenida y formula un plan de mejoramiento que permita corregir las acciones que ocasionaron la pérdida del capítal intelectual que generó la variacion del resultado</t>
  </si>
  <si>
    <t>Correctivo</t>
  </si>
  <si>
    <t xml:space="preserve">Caracterizacion del Proceso Seguimiento y mejoramiento de la Gestión </t>
  </si>
  <si>
    <t>cada vez que se presente un bajo desempeño institucional</t>
  </si>
  <si>
    <t>Plan con las acciones formuladas</t>
  </si>
  <si>
    <t>area de impacto</t>
  </si>
  <si>
    <t>PROBABILIDAD DE OCURRENCIA</t>
  </si>
  <si>
    <t>IMPACTO</t>
  </si>
  <si>
    <t>CONDICIONES RIESGO INHERENTE</t>
  </si>
  <si>
    <t>AFECTACIÓN ECONÓMICA O PRESUPUESTAL</t>
  </si>
  <si>
    <t>Económico</t>
  </si>
  <si>
    <t>MUY BAJA</t>
  </si>
  <si>
    <t>LEVE</t>
  </si>
  <si>
    <t>MUY BAJA - LEVE</t>
  </si>
  <si>
    <t>BAJO</t>
  </si>
  <si>
    <t>Afectación Menor a 700 SMLMV</t>
  </si>
  <si>
    <t>Leve</t>
  </si>
  <si>
    <t>BAJA</t>
  </si>
  <si>
    <t>MENOR</t>
  </si>
  <si>
    <t>MUY BAJA - MENOR</t>
  </si>
  <si>
    <t>Afectación Entre 700 y 1500 SMLMV</t>
  </si>
  <si>
    <t>Menor</t>
  </si>
  <si>
    <t>Económico y Reputacional</t>
  </si>
  <si>
    <t>MEDIA</t>
  </si>
  <si>
    <t>MODERADO</t>
  </si>
  <si>
    <t>MUY BAJA - MODERADO</t>
  </si>
  <si>
    <t>Afectación Entre 1500 y 2300 SMLMV</t>
  </si>
  <si>
    <t>Moderado</t>
  </si>
  <si>
    <t>ALTA</t>
  </si>
  <si>
    <t>MAYOR</t>
  </si>
  <si>
    <t>MUY BAJA - MAYOR</t>
  </si>
  <si>
    <t>ALTO</t>
  </si>
  <si>
    <t>Afectación Entre 2300 y 3000 SMLMV</t>
  </si>
  <si>
    <t>Mayor</t>
  </si>
  <si>
    <t>MUY ALTA</t>
  </si>
  <si>
    <t>CATASTRÓFICO</t>
  </si>
  <si>
    <t>MUY BAJA - CATASTRÓFICO</t>
  </si>
  <si>
    <t>EXTREMO</t>
  </si>
  <si>
    <t xml:space="preserve">Afectación Mayor a 3000 SMLMV </t>
  </si>
  <si>
    <t>Catastrófico</t>
  </si>
  <si>
    <t>BAJA - LEVE</t>
  </si>
  <si>
    <t>BAJA - MENOR</t>
  </si>
  <si>
    <t>AFECTACIÓN REPUTACIONAL</t>
  </si>
  <si>
    <t>BAJA - MODERADO</t>
  </si>
  <si>
    <t>El riesgo afecta la imagen de algún área de la organización.</t>
  </si>
  <si>
    <t>BAJA - MAYOR</t>
  </si>
  <si>
    <t>El riesgo afecta la imagen de la entidad internamente, de conocimiento general nivel interno, de junta directiva y/o de proveedores</t>
  </si>
  <si>
    <t>BAJA - CATASTRÓFICO</t>
  </si>
  <si>
    <t>MEDIA - LEVE</t>
  </si>
  <si>
    <t>El riesgo afecta la imagen de la entidad con efecto publicitario sostenido a nivel de sector administrativo o distrital</t>
  </si>
  <si>
    <t>MEDIA - MENOR</t>
  </si>
  <si>
    <t>El riesgo afecta la imagen de la entidad a nivel nacional, con efecto publicitario sostenido a nivel país</t>
  </si>
  <si>
    <t>MEDIA - MODERADO</t>
  </si>
  <si>
    <t>MEDIA - MAYOR</t>
  </si>
  <si>
    <t>MEDIA - CATASTRÓFICO</t>
  </si>
  <si>
    <t>ALTA - LEVE</t>
  </si>
  <si>
    <t>TIPO DE CONTROL</t>
  </si>
  <si>
    <t>ALTA - MENOR</t>
  </si>
  <si>
    <t>ALTA - MODERADO</t>
  </si>
  <si>
    <t>ALTA - MAYOR</t>
  </si>
  <si>
    <t>ALTA - CATASTRÓFICO</t>
  </si>
  <si>
    <t>MUY ALTA - LEVE</t>
  </si>
  <si>
    <t>IMPLEMENTACIÓN</t>
  </si>
  <si>
    <t>MUY ALTA - MENOR</t>
  </si>
  <si>
    <t>Automático</t>
  </si>
  <si>
    <t>MUY ALTA - MODERADO</t>
  </si>
  <si>
    <t>MUY ALTA - MAYOR</t>
  </si>
  <si>
    <t>MUY ALTA - CATASTRÓFICO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</si>
</sst>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
  </numFmts>
  <fonts count="19">
    <font>
      <sz val="11"/>
      <color theme="1"/>
      <name val="Calibri"/>
      <family val="2"/>
      <scheme val="minor"/>
    </font>
    <font>
      <b/>
      <sz val="12"/>
      <color theme="1"/>
      <name val="Times New Roman"/>
      <family val="1"/>
    </font>
    <font>
      <sz val="12"/>
      <color theme="1"/>
      <name val="Times New Roman"/>
      <family val="1"/>
    </font>
    <font>
      <sz val="14"/>
      <color theme="1"/>
      <name val="Times New Roman"/>
      <family val="1"/>
    </font>
    <font>
      <b/>
      <sz val="10"/>
      <color theme="1"/>
      <name val="Times New Roman"/>
      <family val="1"/>
    </font>
    <font>
      <sz val="14"/>
      <name val="Times New Roman"/>
      <family val="1"/>
    </font>
    <font>
      <sz val="11"/>
      <color theme="1"/>
      <name val="Calibri"/>
      <family val="2"/>
      <scheme val="minor"/>
    </font>
    <font>
      <b/>
      <sz val="11"/>
      <color theme="1"/>
      <name val="Calibri"/>
      <family val="2"/>
      <scheme val="minor"/>
    </font>
    <font>
      <b/>
      <sz val="16"/>
      <color theme="1"/>
      <name val="Times New Roman"/>
      <family val="1"/>
    </font>
    <font>
      <sz val="12"/>
      <name val="Times New Roman"/>
      <family val="1"/>
    </font>
    <font>
      <b/>
      <sz val="18"/>
      <color theme="1"/>
      <name val="Times New Roman"/>
      <family val="1"/>
    </font>
    <font>
      <sz val="10"/>
      <color theme="1"/>
      <name val="Times New Roman"/>
      <family val="1"/>
    </font>
    <font>
      <sz val="10"/>
      <color rgb="FF000000"/>
      <name val="Times New Roman"/>
      <family val="1"/>
    </font>
    <font>
      <sz val="12"/>
      <color rgb="FF000000"/>
      <name val="Times New Roman"/>
    </font>
    <font>
      <sz val="10"/>
      <color rgb="FF000000"/>
      <name val="Times New Roman"/>
    </font>
    <font>
      <sz val="12"/>
      <color rgb="FF000000"/>
      <name val="Times New Roman"/>
      <family val="1"/>
    </font>
    <font>
      <b/>
      <u/>
      <sz val="10"/>
      <color rgb="FF000000"/>
      <name val="Times New Roman"/>
    </font>
    <font>
      <b/>
      <sz val="10"/>
      <color rgb="FF000000"/>
      <name val="Times New Roman"/>
    </font>
    <font>
      <b/>
      <sz val="12"/>
      <color rgb="FF000000"/>
      <name val="Times New Roman"/>
    </font>
  </fonts>
  <fills count="6">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s>
  <cellStyleXfs count="2">
    <xf numFmtId="0" fontId="0" fillId="0" borderId="0"/>
    <xf numFmtId="41" fontId="6" fillId="0" borderId="0" applyFont="0" applyFill="0" applyBorder="0" applyAlignment="0" applyProtection="0"/>
  </cellStyleXfs>
  <cellXfs count="160">
    <xf numFmtId="0" fontId="0" fillId="0" borderId="0" xfId="0"/>
    <xf numFmtId="0" fontId="2" fillId="0" borderId="0" xfId="0" applyFont="1"/>
    <xf numFmtId="0" fontId="2" fillId="0" borderId="0" xfId="0" applyFont="1" applyAlignment="1">
      <alignment horizontal="left"/>
    </xf>
    <xf numFmtId="0" fontId="0" fillId="0" borderId="0" xfId="0" applyAlignment="1">
      <alignment horizontal="left"/>
    </xf>
    <xf numFmtId="0" fontId="2" fillId="0" borderId="0" xfId="0" applyFont="1" applyAlignment="1">
      <alignment wrapText="1"/>
    </xf>
    <xf numFmtId="0" fontId="0" fillId="0" borderId="0" xfId="0" applyAlignment="1">
      <alignment horizontal="center" vertical="center"/>
    </xf>
    <xf numFmtId="0" fontId="2" fillId="0" borderId="1" xfId="0" applyFont="1" applyBorder="1" applyAlignment="1">
      <alignment horizontal="center" vertical="center" textRotation="90"/>
    </xf>
    <xf numFmtId="0" fontId="1" fillId="0" borderId="0" xfId="0" applyFont="1" applyAlignment="1">
      <alignment horizontal="center" vertical="center" wrapText="1"/>
    </xf>
    <xf numFmtId="0" fontId="2" fillId="0" borderId="13"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center" vertical="center" textRotation="90" wrapText="1"/>
    </xf>
    <xf numFmtId="0" fontId="3" fillId="2" borderId="26" xfId="0" applyFont="1" applyFill="1" applyBorder="1" applyAlignment="1">
      <alignment horizontal="center" vertical="center" textRotation="90"/>
    </xf>
    <xf numFmtId="0" fontId="5" fillId="2" borderId="5"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wrapText="1"/>
    </xf>
    <xf numFmtId="0" fontId="2" fillId="2" borderId="27" xfId="0" applyFont="1" applyFill="1" applyBorder="1" applyAlignment="1">
      <alignment horizontal="center" vertical="center" textRotation="90" wrapText="1"/>
    </xf>
    <xf numFmtId="0" fontId="2" fillId="2" borderId="26" xfId="0" applyFont="1" applyFill="1" applyBorder="1" applyAlignment="1">
      <alignment horizontal="center" vertical="center" textRotation="90"/>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textRotation="90"/>
    </xf>
    <xf numFmtId="0" fontId="2" fillId="2" borderId="5" xfId="0" applyFont="1" applyFill="1" applyBorder="1" applyAlignment="1">
      <alignment horizontal="center" vertical="center" textRotation="90" wrapText="1"/>
    </xf>
    <xf numFmtId="0" fontId="2" fillId="2" borderId="26" xfId="0" applyFont="1" applyFill="1" applyBorder="1" applyAlignment="1">
      <alignment horizontal="center" vertical="center"/>
    </xf>
    <xf numFmtId="0" fontId="2" fillId="0" borderId="18" xfId="0" applyFont="1" applyBorder="1" applyAlignment="1">
      <alignment horizontal="center" vertical="center"/>
    </xf>
    <xf numFmtId="0" fontId="2" fillId="0" borderId="16" xfId="0" applyFont="1" applyBorder="1" applyAlignment="1">
      <alignment horizontal="center" vertical="center" textRotation="90"/>
    </xf>
    <xf numFmtId="0" fontId="2" fillId="0" borderId="16" xfId="0" applyFont="1" applyBorder="1" applyAlignment="1">
      <alignment horizontal="center" vertical="center" textRotation="90" wrapText="1"/>
    </xf>
    <xf numFmtId="0" fontId="3" fillId="3" borderId="5" xfId="0" applyFont="1" applyFill="1" applyBorder="1" applyAlignment="1">
      <alignment horizontal="center" vertical="center" wrapText="1"/>
    </xf>
    <xf numFmtId="9" fontId="0" fillId="0" borderId="0" xfId="0" applyNumberFormat="1"/>
    <xf numFmtId="0" fontId="7" fillId="0" borderId="0" xfId="0" applyFont="1"/>
    <xf numFmtId="0" fontId="0" fillId="0" borderId="0" xfId="0" applyAlignment="1">
      <alignment wrapText="1"/>
    </xf>
    <xf numFmtId="9" fontId="0" fillId="0" borderId="0" xfId="0" applyNumberFormat="1" applyAlignment="1">
      <alignment horizontal="center"/>
    </xf>
    <xf numFmtId="0" fontId="1" fillId="0" borderId="0" xfId="0" applyFont="1" applyAlignment="1">
      <alignment horizontal="center" vertical="center"/>
    </xf>
    <xf numFmtId="0" fontId="2" fillId="0" borderId="0" xfId="0" applyFont="1" applyAlignment="1">
      <alignment horizontal="justify" vertical="center" wrapText="1"/>
    </xf>
    <xf numFmtId="0" fontId="2" fillId="2" borderId="23" xfId="0" applyFont="1" applyFill="1" applyBorder="1"/>
    <xf numFmtId="0" fontId="2" fillId="2" borderId="7" xfId="0" applyFont="1" applyFill="1" applyBorder="1"/>
    <xf numFmtId="0" fontId="2" fillId="0" borderId="10" xfId="0" applyFont="1" applyBorder="1" applyAlignment="1">
      <alignment horizontal="justify" vertical="center" wrapText="1"/>
    </xf>
    <xf numFmtId="0" fontId="1" fillId="2" borderId="5" xfId="0" applyFont="1" applyFill="1" applyBorder="1" applyAlignment="1">
      <alignment horizontal="center" vertical="center"/>
    </xf>
    <xf numFmtId="0" fontId="2" fillId="0" borderId="21" xfId="0" applyFont="1" applyBorder="1" applyAlignment="1">
      <alignment horizontal="left"/>
    </xf>
    <xf numFmtId="0" fontId="2" fillId="0" borderId="10" xfId="0" applyFont="1" applyBorder="1" applyAlignment="1">
      <alignment horizontal="center" vertical="center" textRotation="90"/>
    </xf>
    <xf numFmtId="0" fontId="2" fillId="0" borderId="10" xfId="0" applyFont="1" applyBorder="1" applyAlignment="1">
      <alignment horizontal="center" vertical="center" textRotation="90" wrapText="1"/>
    </xf>
    <xf numFmtId="0" fontId="2" fillId="0" borderId="25" xfId="0" applyFont="1" applyBorder="1" applyAlignment="1">
      <alignment horizontal="left"/>
    </xf>
    <xf numFmtId="0" fontId="2" fillId="2" borderId="27" xfId="0" applyFont="1" applyFill="1" applyBorder="1" applyAlignment="1">
      <alignment horizontal="center" vertical="center" wrapText="1"/>
    </xf>
    <xf numFmtId="0" fontId="11" fillId="0" borderId="0" xfId="0" applyFont="1"/>
    <xf numFmtId="0" fontId="4" fillId="0" borderId="0" xfId="0" applyFont="1"/>
    <xf numFmtId="0" fontId="11" fillId="2" borderId="26" xfId="0" applyFont="1" applyFill="1" applyBorder="1" applyAlignment="1">
      <alignment horizontal="center" vertical="center" wrapText="1"/>
    </xf>
    <xf numFmtId="0" fontId="11" fillId="2" borderId="36"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 fillId="4" borderId="10"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16" xfId="0" applyFont="1" applyFill="1" applyBorder="1" applyAlignment="1">
      <alignment horizontal="center" vertical="center"/>
    </xf>
    <xf numFmtId="9" fontId="9" fillId="4" borderId="10" xfId="0" applyNumberFormat="1" applyFont="1" applyFill="1" applyBorder="1" applyAlignment="1">
      <alignment horizontal="center" vertical="center"/>
    </xf>
    <xf numFmtId="9" fontId="9" fillId="4" borderId="1" xfId="0" applyNumberFormat="1" applyFont="1" applyFill="1" applyBorder="1" applyAlignment="1">
      <alignment horizontal="center" vertical="center"/>
    </xf>
    <xf numFmtId="9" fontId="9" fillId="4" borderId="16" xfId="0" applyNumberFormat="1" applyFont="1" applyFill="1" applyBorder="1" applyAlignment="1">
      <alignment horizontal="center" vertical="center"/>
    </xf>
    <xf numFmtId="9" fontId="2" fillId="4" borderId="10" xfId="0" applyNumberFormat="1" applyFont="1" applyFill="1" applyBorder="1" applyAlignment="1">
      <alignment horizontal="center" vertical="center"/>
    </xf>
    <xf numFmtId="0" fontId="2" fillId="4" borderId="10" xfId="0" applyFont="1" applyFill="1" applyBorder="1" applyAlignment="1">
      <alignment horizontal="center" vertical="center" textRotation="90"/>
    </xf>
    <xf numFmtId="164" fontId="2" fillId="4" borderId="10" xfId="0" applyNumberFormat="1" applyFont="1" applyFill="1" applyBorder="1" applyAlignment="1">
      <alignment horizontal="center" vertical="center"/>
    </xf>
    <xf numFmtId="0" fontId="3" fillId="4" borderId="10" xfId="0" applyFont="1" applyFill="1" applyBorder="1" applyAlignment="1">
      <alignment horizontal="center" vertical="center" textRotation="90"/>
    </xf>
    <xf numFmtId="9" fontId="2" fillId="4" borderId="10" xfId="0" applyNumberFormat="1" applyFont="1" applyFill="1" applyBorder="1" applyAlignment="1">
      <alignment horizontal="center" vertical="center" textRotation="90"/>
    </xf>
    <xf numFmtId="9" fontId="2" fillId="4" borderId="1" xfId="0" applyNumberFormat="1" applyFont="1" applyFill="1" applyBorder="1" applyAlignment="1">
      <alignment horizontal="center" vertical="center"/>
    </xf>
    <xf numFmtId="0" fontId="2" fillId="4" borderId="1" xfId="0" applyFont="1" applyFill="1" applyBorder="1" applyAlignment="1">
      <alignment horizontal="center" vertical="center" textRotation="90"/>
    </xf>
    <xf numFmtId="164" fontId="2" fillId="4" borderId="1" xfId="0" applyNumberFormat="1" applyFont="1" applyFill="1" applyBorder="1" applyAlignment="1">
      <alignment horizontal="center" vertical="center"/>
    </xf>
    <xf numFmtId="0" fontId="3" fillId="4" borderId="1" xfId="0" applyFont="1" applyFill="1" applyBorder="1" applyAlignment="1">
      <alignment horizontal="center" vertical="center" textRotation="90"/>
    </xf>
    <xf numFmtId="9" fontId="2" fillId="4" borderId="1" xfId="0" applyNumberFormat="1" applyFont="1" applyFill="1" applyBorder="1" applyAlignment="1">
      <alignment horizontal="center" vertical="center" textRotation="90"/>
    </xf>
    <xf numFmtId="9" fontId="2" fillId="4" borderId="16" xfId="0" applyNumberFormat="1" applyFont="1" applyFill="1" applyBorder="1" applyAlignment="1">
      <alignment horizontal="center" vertical="center"/>
    </xf>
    <xf numFmtId="0" fontId="2" fillId="4" borderId="16" xfId="0" applyFont="1" applyFill="1" applyBorder="1" applyAlignment="1">
      <alignment horizontal="center" vertical="center" textRotation="90"/>
    </xf>
    <xf numFmtId="164" fontId="2" fillId="4" borderId="16" xfId="0" applyNumberFormat="1" applyFont="1" applyFill="1" applyBorder="1" applyAlignment="1">
      <alignment horizontal="center" vertical="center"/>
    </xf>
    <xf numFmtId="0" fontId="3" fillId="4" borderId="16" xfId="0" applyFont="1" applyFill="1" applyBorder="1" applyAlignment="1">
      <alignment horizontal="center" vertical="center" textRotation="90"/>
    </xf>
    <xf numFmtId="9" fontId="2" fillId="4" borderId="16" xfId="0" applyNumberFormat="1" applyFont="1" applyFill="1" applyBorder="1" applyAlignment="1">
      <alignment horizontal="center" vertical="center" textRotation="90"/>
    </xf>
    <xf numFmtId="0" fontId="2" fillId="4" borderId="10" xfId="0" applyFont="1" applyFill="1" applyBorder="1" applyAlignment="1">
      <alignment vertical="center" textRotation="90"/>
    </xf>
    <xf numFmtId="0" fontId="2" fillId="4" borderId="1" xfId="0" applyFont="1" applyFill="1" applyBorder="1" applyAlignment="1">
      <alignment vertical="center" textRotation="90"/>
    </xf>
    <xf numFmtId="0" fontId="2" fillId="4" borderId="16" xfId="0" applyFont="1" applyFill="1" applyBorder="1" applyAlignment="1">
      <alignment vertical="center" textRotation="90"/>
    </xf>
    <xf numFmtId="0" fontId="2" fillId="0" borderId="16" xfId="0" applyFont="1" applyBorder="1" applyAlignment="1">
      <alignment horizontal="justify" vertical="center" wrapText="1"/>
    </xf>
    <xf numFmtId="0" fontId="15" fillId="0" borderId="1" xfId="0" applyFont="1" applyBorder="1" applyAlignment="1">
      <alignment horizontal="justify" vertical="center" wrapText="1"/>
    </xf>
    <xf numFmtId="0" fontId="1" fillId="2" borderId="1" xfId="0" applyFont="1" applyFill="1" applyBorder="1" applyAlignment="1">
      <alignment horizontal="center" vertical="center"/>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1" fillId="0" borderId="1" xfId="0" applyFont="1" applyBorder="1" applyAlignment="1">
      <alignment horizontal="center" vertical="center"/>
    </xf>
    <xf numFmtId="0" fontId="8" fillId="0" borderId="1" xfId="0" applyFont="1" applyBorder="1" applyAlignment="1">
      <alignment horizontal="center" vertical="center" wrapText="1"/>
    </xf>
    <xf numFmtId="0" fontId="4" fillId="0" borderId="1" xfId="0" applyFont="1" applyBorder="1" applyAlignment="1">
      <alignment horizontal="center" vertical="center" wrapText="1"/>
    </xf>
    <xf numFmtId="14" fontId="1" fillId="0" borderId="1" xfId="0" applyNumberFormat="1" applyFont="1" applyBorder="1" applyAlignment="1">
      <alignment horizontal="center" vertical="center"/>
    </xf>
    <xf numFmtId="49" fontId="4" fillId="0" borderId="1" xfId="0" applyNumberFormat="1"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9" fontId="3" fillId="4" borderId="9" xfId="0" applyNumberFormat="1" applyFont="1" applyFill="1" applyBorder="1" applyAlignment="1">
      <alignment horizontal="center" vertical="center"/>
    </xf>
    <xf numFmtId="9" fontId="3" fillId="4" borderId="28" xfId="0" applyNumberFormat="1" applyFont="1" applyFill="1" applyBorder="1" applyAlignment="1">
      <alignment horizontal="center" vertical="center"/>
    </xf>
    <xf numFmtId="9" fontId="3" fillId="4" borderId="29" xfId="0" applyNumberFormat="1" applyFont="1" applyFill="1" applyBorder="1" applyAlignment="1">
      <alignment horizontal="center" vertical="center"/>
    </xf>
    <xf numFmtId="0" fontId="2" fillId="0" borderId="19" xfId="0" applyFont="1" applyBorder="1" applyAlignment="1">
      <alignment horizontal="center" vertical="center" textRotation="90"/>
    </xf>
    <xf numFmtId="0" fontId="2" fillId="0" borderId="14" xfId="0" applyFont="1" applyBorder="1" applyAlignment="1">
      <alignment horizontal="center" vertical="center" textRotation="90"/>
    </xf>
    <xf numFmtId="0" fontId="2" fillId="0" borderId="17" xfId="0" applyFont="1" applyBorder="1" applyAlignment="1">
      <alignment horizontal="center" vertical="center" textRotation="90"/>
    </xf>
    <xf numFmtId="0" fontId="1" fillId="2" borderId="18"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30"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0" fontId="2" fillId="2" borderId="6" xfId="0" applyFont="1" applyFill="1" applyBorder="1" applyAlignment="1">
      <alignment horizontal="center"/>
    </xf>
    <xf numFmtId="0" fontId="2" fillId="2" borderId="12" xfId="0" applyFont="1" applyFill="1" applyBorder="1" applyAlignment="1">
      <alignment horizontal="center"/>
    </xf>
    <xf numFmtId="0" fontId="1" fillId="2" borderId="1" xfId="0" applyFont="1" applyFill="1" applyBorder="1" applyAlignment="1">
      <alignment horizontal="center"/>
    </xf>
    <xf numFmtId="9" fontId="3" fillId="4" borderId="10" xfId="0" applyNumberFormat="1" applyFont="1" applyFill="1" applyBorder="1" applyAlignment="1">
      <alignment horizontal="center" vertical="center"/>
    </xf>
    <xf numFmtId="9" fontId="3" fillId="4" borderId="1" xfId="0" applyNumberFormat="1" applyFont="1" applyFill="1" applyBorder="1" applyAlignment="1">
      <alignment horizontal="center" vertical="center"/>
    </xf>
    <xf numFmtId="9" fontId="3" fillId="4" borderId="16" xfId="0" applyNumberFormat="1" applyFont="1" applyFill="1" applyBorder="1" applyAlignment="1">
      <alignment horizontal="center" vertical="center"/>
    </xf>
    <xf numFmtId="0" fontId="3" fillId="3" borderId="10"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0" borderId="10" xfId="0" applyFont="1" applyBorder="1" applyAlignment="1">
      <alignment horizontal="center" vertical="center"/>
    </xf>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3" fillId="4" borderId="10"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16" xfId="0" applyFont="1" applyFill="1" applyBorder="1" applyAlignment="1">
      <alignment horizontal="center" vertical="center"/>
    </xf>
    <xf numFmtId="0" fontId="3" fillId="0" borderId="16" xfId="0" applyFont="1" applyBorder="1" applyAlignment="1">
      <alignment horizontal="center" vertical="center"/>
    </xf>
    <xf numFmtId="0" fontId="3" fillId="0" borderId="18"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10" fillId="4" borderId="9" xfId="0" applyFont="1" applyFill="1" applyBorder="1" applyAlignment="1">
      <alignment horizontal="center" vertical="center" textRotation="90"/>
    </xf>
    <xf numFmtId="0" fontId="10" fillId="4" borderId="28" xfId="0" applyFont="1" applyFill="1" applyBorder="1" applyAlignment="1">
      <alignment horizontal="center" vertical="center" textRotation="90"/>
    </xf>
    <xf numFmtId="0" fontId="10" fillId="4" borderId="29" xfId="0" applyFont="1" applyFill="1" applyBorder="1" applyAlignment="1">
      <alignment horizontal="center" vertical="center" textRotation="90"/>
    </xf>
    <xf numFmtId="9" fontId="3" fillId="0" borderId="9" xfId="0" applyNumberFormat="1" applyFont="1" applyBorder="1" applyAlignment="1">
      <alignment horizontal="center" vertical="center" wrapText="1"/>
    </xf>
    <xf numFmtId="9" fontId="3" fillId="0" borderId="28" xfId="0" applyNumberFormat="1" applyFont="1" applyBorder="1" applyAlignment="1">
      <alignment horizontal="center" vertical="center" wrapText="1"/>
    </xf>
    <xf numFmtId="9" fontId="3" fillId="0" borderId="29" xfId="0" applyNumberFormat="1" applyFont="1" applyBorder="1" applyAlignment="1">
      <alignment horizontal="center" vertical="center" wrapText="1"/>
    </xf>
    <xf numFmtId="14" fontId="14" fillId="5" borderId="26" xfId="0" applyNumberFormat="1" applyFont="1" applyFill="1" applyBorder="1" applyAlignment="1">
      <alignment horizontal="center" vertical="center" wrapText="1"/>
    </xf>
    <xf numFmtId="0" fontId="12" fillId="5" borderId="31" xfId="0" applyFont="1" applyFill="1" applyBorder="1" applyAlignment="1">
      <alignment horizontal="center" vertical="center" wrapText="1"/>
    </xf>
    <xf numFmtId="0" fontId="12" fillId="5" borderId="32" xfId="0" applyFont="1" applyFill="1" applyBorder="1" applyAlignment="1">
      <alignment horizontal="center" vertical="center" wrapText="1"/>
    </xf>
    <xf numFmtId="0" fontId="1" fillId="2" borderId="20"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24" xfId="0" applyFont="1" applyFill="1" applyBorder="1" applyAlignment="1">
      <alignment horizontal="center" vertical="center"/>
    </xf>
    <xf numFmtId="14" fontId="11" fillId="0" borderId="36" xfId="0" applyNumberFormat="1" applyFont="1" applyBorder="1" applyAlignment="1" applyProtection="1">
      <alignment horizontal="center" vertical="center"/>
      <protection locked="0"/>
    </xf>
    <xf numFmtId="14" fontId="11" fillId="0" borderId="37" xfId="0" applyNumberFormat="1" applyFont="1" applyBorder="1" applyAlignment="1" applyProtection="1">
      <alignment horizontal="center" vertical="center"/>
      <protection locked="0"/>
    </xf>
    <xf numFmtId="14" fontId="11" fillId="0" borderId="38" xfId="0" applyNumberFormat="1" applyFont="1" applyBorder="1" applyAlignment="1" applyProtection="1">
      <alignment horizontal="center" vertical="center"/>
      <protection locked="0"/>
    </xf>
    <xf numFmtId="0" fontId="13" fillId="0" borderId="8"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33" xfId="0" applyFont="1" applyBorder="1" applyAlignment="1">
      <alignment horizontal="center" vertical="center" wrapText="1"/>
    </xf>
    <xf numFmtId="0" fontId="14" fillId="0" borderId="26" xfId="0" applyFont="1" applyBorder="1" applyAlignment="1" applyProtection="1">
      <alignment horizontal="center" vertical="center" wrapText="1"/>
      <protection locked="0"/>
    </xf>
    <xf numFmtId="0" fontId="11" fillId="0" borderId="31"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4" fillId="5" borderId="26" xfId="0" applyFont="1" applyFill="1" applyBorder="1" applyAlignment="1">
      <alignment vertical="center" wrapText="1"/>
    </xf>
    <xf numFmtId="0" fontId="12" fillId="5" borderId="31" xfId="0" applyFont="1" applyFill="1" applyBorder="1" applyAlignment="1">
      <alignment vertical="center" wrapText="1"/>
    </xf>
    <xf numFmtId="0" fontId="12" fillId="5" borderId="32" xfId="0" applyFont="1" applyFill="1" applyBorder="1" applyAlignment="1">
      <alignmen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14" fontId="2" fillId="0" borderId="11" xfId="0" applyNumberFormat="1" applyFont="1" applyBorder="1" applyAlignment="1">
      <alignment horizontal="center" vertical="center" wrapText="1"/>
    </xf>
    <xf numFmtId="14" fontId="2" fillId="0" borderId="34" xfId="0" applyNumberFormat="1" applyFont="1" applyBorder="1" applyAlignment="1">
      <alignment horizontal="center" vertical="center" wrapText="1"/>
    </xf>
    <xf numFmtId="14" fontId="2" fillId="0" borderId="35" xfId="0" applyNumberFormat="1" applyFont="1" applyBorder="1" applyAlignment="1">
      <alignment horizontal="center" vertical="center" wrapText="1"/>
    </xf>
    <xf numFmtId="41" fontId="3" fillId="0" borderId="9" xfId="1" applyFont="1" applyBorder="1" applyAlignment="1">
      <alignment horizontal="center" vertical="center" wrapText="1"/>
    </xf>
    <xf numFmtId="41" fontId="3" fillId="0" borderId="28" xfId="1" applyFont="1" applyBorder="1" applyAlignment="1">
      <alignment horizontal="center" vertical="center" wrapText="1"/>
    </xf>
    <xf numFmtId="41" fontId="3" fillId="0" borderId="29" xfId="1" applyFont="1" applyBorder="1" applyAlignment="1">
      <alignment horizontal="center" vertical="center" wrapText="1"/>
    </xf>
  </cellXfs>
  <cellStyles count="2">
    <cellStyle name="Millares [0]" xfId="1" builtinId="6"/>
    <cellStyle name="Normal" xfId="0" builtinId="0"/>
  </cellStyles>
  <dxfs count="28">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theme="9" tint="0.39994506668294322"/>
        </patternFill>
      </fill>
    </dxf>
    <dxf>
      <fill>
        <patternFill>
          <bgColor rgb="FF00B050"/>
        </patternFill>
      </fill>
    </dxf>
    <dxf>
      <fill>
        <patternFill>
          <bgColor rgb="FFFFFF00"/>
        </patternFill>
      </fill>
    </dxf>
    <dxf>
      <fill>
        <patternFill>
          <bgColor rgb="FF92D050"/>
        </patternFill>
      </fill>
    </dxf>
    <dxf>
      <fill>
        <patternFill>
          <bgColor rgb="FFFFC000"/>
        </patternFill>
      </fill>
    </dxf>
    <dxf>
      <fill>
        <patternFill>
          <bgColor rgb="FFFF0000"/>
        </patternFill>
      </fill>
    </dxf>
    <dxf>
      <font>
        <b/>
        <i val="0"/>
        <color auto="1"/>
      </font>
      <fill>
        <patternFill>
          <bgColor theme="9" tint="0.39994506668294322"/>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
      <font>
        <b/>
        <i val="0"/>
        <color auto="1"/>
      </font>
      <fill>
        <patternFill>
          <bgColor rgb="FF00B050"/>
        </patternFill>
      </fill>
    </dxf>
    <dxf>
      <font>
        <b/>
        <i val="0"/>
        <color auto="1"/>
      </font>
      <fill>
        <patternFill>
          <bgColor theme="9" tint="0.39994506668294322"/>
        </patternFill>
      </fill>
    </dxf>
    <dxf>
      <font>
        <b/>
        <i val="0"/>
        <color auto="1"/>
      </font>
      <fill>
        <patternFill>
          <bgColor rgb="FF00B050"/>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560916</xdr:colOff>
      <xdr:row>0</xdr:row>
      <xdr:rowOff>101599</xdr:rowOff>
    </xdr:from>
    <xdr:to>
      <xdr:col>1</xdr:col>
      <xdr:colOff>1238250</xdr:colOff>
      <xdr:row>7</xdr:row>
      <xdr:rowOff>96800</xdr:rowOff>
    </xdr:to>
    <xdr:pic>
      <xdr:nvPicPr>
        <xdr:cNvPr id="2" name="Imagen 1">
          <a:extLst>
            <a:ext uri="{FF2B5EF4-FFF2-40B4-BE49-F238E27FC236}">
              <a16:creationId xmlns:a16="http://schemas.microsoft.com/office/drawing/2014/main" id="{1BF5B8BD-5FBC-469D-A094-A625C186B6A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46743"/>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Willington Granados Herrera" id="{5C1251A7-100C-46E2-BB51-AE9737382959}" userId="S::willington.granados@idipron.gov.co::31b240b4-d49a-4bf7-b038-72480c7a6c4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17" dT="2022-12-19T17:30:19.38" personId="{5C1251A7-100C-46E2-BB51-AE9737382959}" id="{C0908167-EFE4-43EC-9D1E-DAFB8E41F04B}">
    <text>Se toma como base el numero de seguimientos al plan de acción</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29"/>
  <sheetViews>
    <sheetView showGridLines="0" tabSelected="1" topLeftCell="AO16" zoomScale="60" zoomScaleNormal="60" zoomScaleSheetLayoutView="90" workbookViewId="0">
      <selection activeCell="AX18" sqref="AX18"/>
    </sheetView>
  </sheetViews>
  <sheetFormatPr defaultColWidth="11.42578125" defaultRowHeight="15.75"/>
  <cols>
    <col min="2" max="2" width="27.140625" customWidth="1"/>
    <col min="3" max="3" width="26" customWidth="1"/>
    <col min="4" max="4" width="19.140625" customWidth="1"/>
    <col min="5" max="6" width="25.42578125" customWidth="1"/>
    <col min="7" max="8" width="20.140625" customWidth="1"/>
    <col min="9" max="9" width="9.42578125" customWidth="1"/>
    <col min="10" max="10" width="25.42578125" customWidth="1"/>
    <col min="11" max="11" width="32.85546875" hidden="1" customWidth="1"/>
    <col min="12" max="12" width="20.140625" style="1" customWidth="1"/>
    <col min="13" max="13" width="9.42578125" style="1" customWidth="1"/>
    <col min="14" max="14" width="26.85546875" style="1" customWidth="1"/>
    <col min="15" max="15" width="11.42578125" style="1" customWidth="1"/>
    <col min="16" max="16" width="1" style="1" customWidth="1"/>
    <col min="17" max="17" width="5.140625" style="1" customWidth="1"/>
    <col min="18" max="18" width="46.5703125" style="1" customWidth="1"/>
    <col min="19" max="19" width="15.85546875" style="1" customWidth="1"/>
    <col min="20" max="22" width="5.140625" style="1" customWidth="1"/>
    <col min="23" max="24" width="11.42578125" style="1"/>
    <col min="25" max="27" width="7.42578125" style="1" customWidth="1"/>
    <col min="28" max="28" width="9.28515625" style="1" customWidth="1"/>
    <col min="29" max="29" width="8" style="1" customWidth="1"/>
    <col min="30" max="31" width="7.42578125" style="1" customWidth="1"/>
    <col min="32" max="32" width="9.42578125" style="1" customWidth="1"/>
    <col min="33" max="33" width="8.5703125" style="4" customWidth="1"/>
    <col min="34" max="34" width="11.42578125" style="4" customWidth="1"/>
    <col min="35" max="35" width="26.85546875" style="4" customWidth="1"/>
    <col min="36" max="36" width="26.5703125" style="1" customWidth="1"/>
    <col min="37" max="37" width="20.85546875" style="1" customWidth="1"/>
    <col min="38" max="38" width="1" customWidth="1"/>
    <col min="39" max="39" width="18.42578125" customWidth="1"/>
    <col min="40" max="43" width="45" customWidth="1"/>
    <col min="44" max="44" width="1" customWidth="1"/>
    <col min="45" max="46" width="45" customWidth="1"/>
  </cols>
  <sheetData>
    <row r="1" spans="1:46" ht="15.75" customHeight="1">
      <c r="A1" s="80"/>
      <c r="B1" s="80"/>
      <c r="C1" s="79" t="s">
        <v>0</v>
      </c>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79"/>
      <c r="AG1" s="79"/>
      <c r="AH1" s="79"/>
      <c r="AI1" s="79"/>
      <c r="AJ1" s="79"/>
      <c r="AK1" s="79"/>
      <c r="AL1" s="79"/>
      <c r="AM1" s="79"/>
      <c r="AN1" s="79"/>
      <c r="AO1" s="79"/>
      <c r="AP1" s="79"/>
      <c r="AQ1" s="80" t="s">
        <v>1</v>
      </c>
      <c r="AR1" s="80"/>
      <c r="AS1" s="78" t="s">
        <v>2</v>
      </c>
      <c r="AT1" s="78"/>
    </row>
    <row r="2" spans="1:46" ht="15.75" customHeight="1">
      <c r="A2" s="80"/>
      <c r="B2" s="80"/>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80"/>
      <c r="AR2" s="80"/>
      <c r="AS2" s="78"/>
      <c r="AT2" s="78"/>
    </row>
    <row r="3" spans="1:46" ht="15.75" customHeight="1">
      <c r="A3" s="80"/>
      <c r="B3" s="80"/>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80" t="s">
        <v>3</v>
      </c>
      <c r="AR3" s="80"/>
      <c r="AS3" s="82" t="s">
        <v>4</v>
      </c>
      <c r="AT3" s="82"/>
    </row>
    <row r="4" spans="1:46" ht="16.5" customHeight="1">
      <c r="A4" s="80"/>
      <c r="B4" s="80"/>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80"/>
      <c r="AR4" s="80"/>
      <c r="AS4" s="82"/>
      <c r="AT4" s="82"/>
    </row>
    <row r="5" spans="1:46" ht="20.45" customHeight="1">
      <c r="A5" s="80"/>
      <c r="B5" s="80"/>
      <c r="C5" s="79" t="s">
        <v>5</v>
      </c>
      <c r="D5" s="79"/>
      <c r="E5" s="79"/>
      <c r="F5" s="79"/>
      <c r="G5" s="79"/>
      <c r="H5" s="79"/>
      <c r="I5" s="79"/>
      <c r="J5" s="79"/>
      <c r="K5" s="79"/>
      <c r="L5" s="79"/>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c r="AN5" s="79"/>
      <c r="AO5" s="79"/>
      <c r="AP5" s="79"/>
      <c r="AQ5" s="80" t="s">
        <v>6</v>
      </c>
      <c r="AR5" s="80"/>
      <c r="AS5" s="80" t="s">
        <v>7</v>
      </c>
      <c r="AT5" s="80"/>
    </row>
    <row r="6" spans="1:46" ht="15" customHeight="1">
      <c r="A6" s="80"/>
      <c r="B6" s="80"/>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c r="AQ6" s="80"/>
      <c r="AR6" s="80"/>
      <c r="AS6" s="80"/>
      <c r="AT6" s="80"/>
    </row>
    <row r="7" spans="1:46" ht="15.75" customHeight="1">
      <c r="A7" s="80"/>
      <c r="B7" s="80"/>
      <c r="C7" s="79"/>
      <c r="D7" s="79"/>
      <c r="E7" s="79"/>
      <c r="F7" s="79"/>
      <c r="G7" s="79"/>
      <c r="H7" s="79"/>
      <c r="I7" s="79"/>
      <c r="J7" s="79"/>
      <c r="K7" s="79"/>
      <c r="L7" s="79"/>
      <c r="M7" s="79"/>
      <c r="N7" s="79"/>
      <c r="O7" s="79"/>
      <c r="P7" s="79"/>
      <c r="Q7" s="79"/>
      <c r="R7" s="79"/>
      <c r="S7" s="79"/>
      <c r="T7" s="79"/>
      <c r="U7" s="79"/>
      <c r="V7" s="79"/>
      <c r="W7" s="79"/>
      <c r="X7" s="79"/>
      <c r="Y7" s="79"/>
      <c r="Z7" s="79"/>
      <c r="AA7" s="79"/>
      <c r="AB7" s="79"/>
      <c r="AC7" s="79"/>
      <c r="AD7" s="79"/>
      <c r="AE7" s="79"/>
      <c r="AF7" s="79"/>
      <c r="AG7" s="79"/>
      <c r="AH7" s="79"/>
      <c r="AI7" s="79"/>
      <c r="AJ7" s="79"/>
      <c r="AK7" s="79"/>
      <c r="AL7" s="79"/>
      <c r="AM7" s="79"/>
      <c r="AN7" s="79"/>
      <c r="AO7" s="79"/>
      <c r="AP7" s="79"/>
      <c r="AQ7" s="80" t="s">
        <v>8</v>
      </c>
      <c r="AR7" s="80"/>
      <c r="AS7" s="81">
        <v>44838</v>
      </c>
      <c r="AT7" s="78"/>
    </row>
    <row r="8" spans="1:46" ht="16.5" customHeight="1">
      <c r="A8" s="80"/>
      <c r="B8" s="80"/>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80"/>
      <c r="AR8" s="80"/>
      <c r="AS8" s="78"/>
      <c r="AT8" s="78"/>
    </row>
    <row r="10" spans="1:46" ht="54" customHeight="1">
      <c r="A10" s="71" t="s">
        <v>9</v>
      </c>
      <c r="B10" s="71"/>
      <c r="C10" s="71"/>
      <c r="D10" s="83" t="s">
        <v>10</v>
      </c>
      <c r="E10" s="84"/>
      <c r="F10" s="84"/>
      <c r="G10" s="84"/>
      <c r="H10" s="84"/>
      <c r="I10" s="84"/>
      <c r="J10" s="84"/>
      <c r="K10" s="84"/>
      <c r="L10" s="84"/>
      <c r="M10" s="85"/>
      <c r="N10" s="29"/>
      <c r="AG10" s="1"/>
      <c r="AH10" s="1"/>
      <c r="AI10" s="1"/>
    </row>
    <row r="11" spans="1:46" s="3" customFormat="1" ht="75" customHeight="1">
      <c r="A11" s="71" t="s">
        <v>11</v>
      </c>
      <c r="B11" s="71"/>
      <c r="C11" s="71"/>
      <c r="D11" s="72" t="s">
        <v>12</v>
      </c>
      <c r="E11" s="73"/>
      <c r="F11" s="73"/>
      <c r="G11" s="73"/>
      <c r="H11" s="73"/>
      <c r="I11" s="73"/>
      <c r="J11" s="73"/>
      <c r="K11" s="73"/>
      <c r="L11" s="73"/>
      <c r="M11" s="74"/>
      <c r="N11" s="30"/>
      <c r="O11" s="2"/>
      <c r="P11" s="2"/>
      <c r="Q11" s="2"/>
      <c r="R11" s="2"/>
      <c r="S11" s="2"/>
      <c r="T11" s="2"/>
      <c r="U11" s="2"/>
      <c r="V11" s="2"/>
      <c r="W11" s="2"/>
      <c r="X11" s="2"/>
      <c r="Y11" s="2"/>
      <c r="Z11" s="2"/>
      <c r="AA11" s="2"/>
      <c r="AB11" s="2"/>
      <c r="AC11" s="2"/>
      <c r="AD11" s="2"/>
      <c r="AE11" s="2"/>
      <c r="AF11" s="2"/>
      <c r="AG11" s="2"/>
      <c r="AH11" s="2"/>
      <c r="AI11" s="2"/>
      <c r="AJ11" s="2"/>
      <c r="AK11" s="2"/>
    </row>
    <row r="12" spans="1:46" s="3" customFormat="1" ht="75" customHeight="1">
      <c r="A12" s="71" t="s">
        <v>13</v>
      </c>
      <c r="B12" s="71"/>
      <c r="C12" s="71"/>
      <c r="D12" s="72" t="s">
        <v>14</v>
      </c>
      <c r="E12" s="73"/>
      <c r="F12" s="73"/>
      <c r="G12" s="73"/>
      <c r="H12" s="73"/>
      <c r="I12" s="73"/>
      <c r="J12" s="73"/>
      <c r="K12" s="73"/>
      <c r="L12" s="73"/>
      <c r="M12" s="74"/>
      <c r="N12" s="30"/>
      <c r="O12" s="2"/>
      <c r="P12" s="2"/>
      <c r="Q12" s="2"/>
      <c r="R12" s="2"/>
      <c r="S12" s="2"/>
      <c r="T12" s="2"/>
      <c r="U12" s="2"/>
      <c r="V12" s="2"/>
      <c r="W12" s="2"/>
      <c r="X12" s="2"/>
      <c r="Y12" s="2"/>
      <c r="Z12" s="2"/>
      <c r="AA12" s="2"/>
      <c r="AB12" s="2"/>
      <c r="AC12" s="2"/>
      <c r="AD12" s="2"/>
      <c r="AE12" s="2"/>
      <c r="AF12" s="2"/>
      <c r="AG12" s="2"/>
      <c r="AH12" s="2"/>
      <c r="AI12" s="2"/>
      <c r="AJ12" s="2"/>
      <c r="AK12" s="2"/>
    </row>
    <row r="13" spans="1:46" s="3" customFormat="1" ht="24.75" customHeight="1">
      <c r="A13" s="7"/>
      <c r="B13" s="7"/>
      <c r="C13" s="7"/>
      <c r="D13" s="7"/>
      <c r="E13" s="7"/>
      <c r="F13" s="7"/>
      <c r="G13" s="7"/>
      <c r="H13" s="7"/>
      <c r="I13" s="7"/>
      <c r="J13" s="7"/>
      <c r="K13" s="7"/>
      <c r="L13" s="7"/>
      <c r="M13" s="7"/>
      <c r="N13" s="7"/>
      <c r="O13" s="2"/>
      <c r="P13" s="2"/>
      <c r="Q13" s="2"/>
      <c r="R13" s="2"/>
      <c r="S13" s="2"/>
      <c r="T13" s="2"/>
      <c r="U13" s="2"/>
      <c r="V13" s="2"/>
      <c r="W13" s="2"/>
      <c r="X13" s="2"/>
      <c r="Y13" s="2"/>
      <c r="Z13" s="2"/>
      <c r="AA13" s="2"/>
      <c r="AB13" s="2"/>
      <c r="AC13" s="2"/>
      <c r="AD13" s="2"/>
      <c r="AE13" s="2"/>
      <c r="AF13" s="2"/>
      <c r="AG13" s="2"/>
      <c r="AH13" s="2"/>
      <c r="AI13" s="2"/>
      <c r="AJ13" s="2"/>
      <c r="AK13" s="2"/>
    </row>
    <row r="14" spans="1:46" s="3" customFormat="1" ht="24.75" customHeight="1">
      <c r="A14" s="92" t="s">
        <v>15</v>
      </c>
      <c r="B14" s="93"/>
      <c r="C14" s="93"/>
      <c r="D14" s="93"/>
      <c r="E14" s="93"/>
      <c r="F14" s="93"/>
      <c r="G14" s="93"/>
      <c r="H14" s="93"/>
      <c r="I14" s="93"/>
      <c r="J14" s="93"/>
      <c r="K14" s="93"/>
      <c r="L14" s="93"/>
      <c r="M14" s="93"/>
      <c r="N14" s="94"/>
      <c r="O14" s="95"/>
      <c r="P14" s="2"/>
      <c r="Q14" s="100" t="s">
        <v>16</v>
      </c>
      <c r="R14" s="101"/>
      <c r="S14" s="101"/>
      <c r="T14" s="102"/>
      <c r="U14" s="102"/>
      <c r="V14" s="102"/>
      <c r="W14" s="102"/>
      <c r="X14" s="102"/>
      <c r="Y14" s="102"/>
      <c r="Z14" s="101"/>
      <c r="AA14" s="101"/>
      <c r="AB14" s="101"/>
      <c r="AC14" s="101"/>
      <c r="AD14" s="101"/>
      <c r="AE14" s="101"/>
      <c r="AF14" s="101"/>
      <c r="AG14" s="103"/>
      <c r="AH14" s="2"/>
      <c r="AI14" s="132" t="s">
        <v>17</v>
      </c>
      <c r="AJ14" s="133"/>
      <c r="AK14" s="136"/>
      <c r="AM14" s="132" t="s">
        <v>18</v>
      </c>
      <c r="AN14" s="133"/>
      <c r="AO14" s="133"/>
      <c r="AP14" s="133"/>
      <c r="AQ14" s="133"/>
      <c r="AR14" s="40"/>
      <c r="AS14" s="132" t="s">
        <v>19</v>
      </c>
      <c r="AT14" s="136"/>
    </row>
    <row r="15" spans="1:46">
      <c r="A15" s="96"/>
      <c r="B15" s="97"/>
      <c r="C15" s="97"/>
      <c r="D15" s="97"/>
      <c r="E15" s="97"/>
      <c r="F15" s="97"/>
      <c r="G15" s="97"/>
      <c r="H15" s="97"/>
      <c r="I15" s="97"/>
      <c r="J15" s="97"/>
      <c r="K15" s="97"/>
      <c r="L15" s="97"/>
      <c r="M15" s="97"/>
      <c r="N15" s="98"/>
      <c r="O15" s="99"/>
      <c r="P15" s="2"/>
      <c r="Q15" s="31"/>
      <c r="R15" s="32"/>
      <c r="S15" s="32"/>
      <c r="T15" s="106" t="s">
        <v>20</v>
      </c>
      <c r="U15" s="106"/>
      <c r="V15" s="106"/>
      <c r="W15" s="106"/>
      <c r="X15" s="106"/>
      <c r="Y15" s="106"/>
      <c r="Z15" s="104"/>
      <c r="AA15" s="104"/>
      <c r="AB15" s="104"/>
      <c r="AC15" s="104"/>
      <c r="AD15" s="104"/>
      <c r="AE15" s="104"/>
      <c r="AF15" s="104"/>
      <c r="AG15" s="105"/>
      <c r="AH15" s="2"/>
      <c r="AI15" s="134"/>
      <c r="AJ15" s="135"/>
      <c r="AK15" s="137"/>
      <c r="AM15" s="134"/>
      <c r="AN15" s="135"/>
      <c r="AO15" s="135"/>
      <c r="AP15" s="135"/>
      <c r="AQ15" s="135"/>
      <c r="AR15" s="40"/>
      <c r="AS15" s="134"/>
      <c r="AT15" s="137"/>
    </row>
    <row r="16" spans="1:46" s="5" customFormat="1" ht="106.5" customHeight="1">
      <c r="A16" s="11" t="s">
        <v>21</v>
      </c>
      <c r="B16" s="12" t="s">
        <v>22</v>
      </c>
      <c r="C16" s="13" t="s">
        <v>23</v>
      </c>
      <c r="D16" s="13" t="s">
        <v>24</v>
      </c>
      <c r="E16" s="14" t="s">
        <v>25</v>
      </c>
      <c r="F16" s="24" t="s">
        <v>26</v>
      </c>
      <c r="G16" s="44" t="s">
        <v>27</v>
      </c>
      <c r="H16" s="14" t="s">
        <v>28</v>
      </c>
      <c r="I16" s="13" t="s">
        <v>29</v>
      </c>
      <c r="J16" s="13" t="s">
        <v>30</v>
      </c>
      <c r="K16" s="14" t="s">
        <v>31</v>
      </c>
      <c r="L16" s="14" t="s">
        <v>32</v>
      </c>
      <c r="M16" s="13" t="s">
        <v>29</v>
      </c>
      <c r="N16" s="13" t="s">
        <v>33</v>
      </c>
      <c r="O16" s="15" t="s">
        <v>34</v>
      </c>
      <c r="P16" s="2"/>
      <c r="Q16" s="16" t="s">
        <v>35</v>
      </c>
      <c r="R16" s="17" t="s">
        <v>36</v>
      </c>
      <c r="S16" s="34" t="s">
        <v>37</v>
      </c>
      <c r="T16" s="18" t="s">
        <v>38</v>
      </c>
      <c r="U16" s="18" t="s">
        <v>39</v>
      </c>
      <c r="V16" s="18" t="s">
        <v>40</v>
      </c>
      <c r="W16" s="18" t="s">
        <v>41</v>
      </c>
      <c r="X16" s="18" t="s">
        <v>42</v>
      </c>
      <c r="Y16" s="18" t="s">
        <v>43</v>
      </c>
      <c r="Z16" s="19" t="s">
        <v>44</v>
      </c>
      <c r="AA16" s="19" t="s">
        <v>45</v>
      </c>
      <c r="AB16" s="19" t="s">
        <v>29</v>
      </c>
      <c r="AC16" s="19" t="s">
        <v>46</v>
      </c>
      <c r="AD16" s="19" t="s">
        <v>29</v>
      </c>
      <c r="AE16" s="19" t="s">
        <v>33</v>
      </c>
      <c r="AF16" s="19" t="s">
        <v>47</v>
      </c>
      <c r="AG16" s="15" t="s">
        <v>48</v>
      </c>
      <c r="AH16" s="2"/>
      <c r="AI16" s="20" t="s">
        <v>49</v>
      </c>
      <c r="AJ16" s="17" t="s">
        <v>50</v>
      </c>
      <c r="AK16" s="39" t="s">
        <v>51</v>
      </c>
      <c r="AM16" s="42" t="s">
        <v>52</v>
      </c>
      <c r="AN16" s="42" t="s">
        <v>53</v>
      </c>
      <c r="AO16" s="42" t="s">
        <v>54</v>
      </c>
      <c r="AP16" s="42" t="s">
        <v>55</v>
      </c>
      <c r="AQ16" s="42" t="s">
        <v>56</v>
      </c>
      <c r="AR16" s="41"/>
      <c r="AS16" s="42" t="s">
        <v>57</v>
      </c>
      <c r="AT16" s="43" t="s">
        <v>58</v>
      </c>
    </row>
    <row r="17" spans="1:46" ht="201" customHeight="1">
      <c r="A17" s="120">
        <v>1</v>
      </c>
      <c r="B17" s="113" t="s">
        <v>59</v>
      </c>
      <c r="C17" s="75" t="s">
        <v>60</v>
      </c>
      <c r="D17" s="75" t="s">
        <v>61</v>
      </c>
      <c r="E17" s="75" t="s">
        <v>62</v>
      </c>
      <c r="F17" s="110"/>
      <c r="G17" s="113">
        <v>6</v>
      </c>
      <c r="H17" s="116" t="str">
        <f>IF(G17&lt;=0,"",IF(G17&lt;=2,"Muy Baja",IF(G17&lt;=24,"Baja",IF(G17&lt;=500,"Media",IF(G17&lt;=5000,"Alta","Muy Alta")))))</f>
        <v>Baja</v>
      </c>
      <c r="I17" s="107">
        <f>IF(H17="","",IF(H17="Muy Baja",0.2,IF(H17="Baja",0.4,IF(H17="Media",0.6,IF(H17="Alta",0.8,IF(H17="Muy Alta",1,))))))</f>
        <v>0.4</v>
      </c>
      <c r="J17" s="126" t="s">
        <v>63</v>
      </c>
      <c r="K17" s="157" t="str">
        <f>+J17</f>
        <v>El riesgo afecta la imagen de la entidad con algunos usuarios de relevancia frente al logro de los objetivos.</v>
      </c>
      <c r="L17" s="116" t="str">
        <f>+VLOOKUP(K17,Datos!$O$4:$P$15,2,FALSE)</f>
        <v>Moderado</v>
      </c>
      <c r="M17" s="107">
        <f>IF(L17="","",IF(L17="Leve",0.2,IF(L17="Menor",0.4,IF(L17="Moderado",0.6,IF(L17="Mayor",0.8,IF(L17="Catastrófico",1,))))))</f>
        <v>0.6</v>
      </c>
      <c r="N17" s="86" t="str">
        <f>+CONCATENATE(H17, " - ", L17)</f>
        <v>Baja - Moderado</v>
      </c>
      <c r="O17" s="123" t="str">
        <f>+VLOOKUP(N17,Datos!J4:K28,2,)</f>
        <v>MODERADO</v>
      </c>
      <c r="P17" s="35"/>
      <c r="Q17" s="21">
        <v>1</v>
      </c>
      <c r="R17" s="33" t="s">
        <v>64</v>
      </c>
      <c r="S17" s="45" t="str">
        <f t="shared" ref="S17:S19" si="0">IF(OR(T17="Preventivo",T17="Detectivo"),"Probabilidad",IF(T17="Correctivo","Impacto",""))</f>
        <v>Probabilidad</v>
      </c>
      <c r="T17" s="36" t="s">
        <v>65</v>
      </c>
      <c r="U17" s="36" t="s">
        <v>66</v>
      </c>
      <c r="V17" s="48" t="str">
        <f t="shared" ref="V17:V19" si="1">IF(AND(T17="Preventivo",U17="Automático"),"50%",IF(AND(T17="Preventivo",U17="Manual"),"40%",IF(AND(T17="Detectivo",U17="Automático"),"40%",IF(AND(T17="Detectivo",U17="Manual"),"30%",IF(AND(T17="Correctivo",U17="Automático"),"35%",IF(AND(T17="Correctivo",U17="Manual"),"25%",""))))))</f>
        <v>40%</v>
      </c>
      <c r="W17" s="37" t="s">
        <v>67</v>
      </c>
      <c r="X17" s="37" t="s">
        <v>68</v>
      </c>
      <c r="Y17" s="37" t="s">
        <v>69</v>
      </c>
      <c r="Z17" s="51">
        <f>IFERROR(IF(S17="Probabilidad",(I17-(+I17*V17)),IF(S17="Impacto",I17,"")),"")</f>
        <v>0.24</v>
      </c>
      <c r="AA17" s="52" t="str">
        <f t="shared" ref="AA17:AA18" si="2">IFERROR(IF(Z17="","",IF(Z17&lt;=0.2,"Muy Baja",IF(Z17&lt;=0.4,"Baja",IF(Z17&lt;=0.6,"Media",IF(Z17&lt;=0.8,"Alta","Muy Alta"))))),"")</f>
        <v>Baja</v>
      </c>
      <c r="AB17" s="53">
        <f t="shared" ref="AB17:AB18" si="3">+Z17</f>
        <v>0.24</v>
      </c>
      <c r="AC17" s="54" t="str">
        <f t="shared" ref="AC17:AC18" si="4">IFERROR(IF(AD17="","",IF(AD17&lt;=0.2,"Leve",IF(AD17&lt;=0.4,"Menor",IF(AD17&lt;=0.6,"Moderado",IF(AD17&lt;=0.8,"Mayor","Catastrófico"))))),"")</f>
        <v>Moderado</v>
      </c>
      <c r="AD17" s="51">
        <f>IFERROR(IF(S17="Impacto",(M17-(+M17*V17)),IF(S17="Probabilidad",M17,"")),"")</f>
        <v>0.6</v>
      </c>
      <c r="AE17" s="55" t="str">
        <f>+CONCATENATE(AA17, " - ", AC17)</f>
        <v>Baja - Moderado</v>
      </c>
      <c r="AF17" s="66" t="str">
        <f>+VLOOKUP(AE17,Datos!$J$4:$K$28,2,)</f>
        <v>MODERADO</v>
      </c>
      <c r="AG17" s="89" t="s">
        <v>70</v>
      </c>
      <c r="AH17" s="35"/>
      <c r="AI17" s="150" t="s">
        <v>71</v>
      </c>
      <c r="AJ17" s="151"/>
      <c r="AK17" s="154"/>
      <c r="AM17" s="138">
        <v>45792</v>
      </c>
      <c r="AN17" s="141" t="s">
        <v>72</v>
      </c>
      <c r="AO17" s="141" t="s">
        <v>73</v>
      </c>
      <c r="AP17" s="141" t="s">
        <v>74</v>
      </c>
      <c r="AQ17" s="144"/>
      <c r="AR17" s="41"/>
      <c r="AS17" s="129" t="s">
        <v>75</v>
      </c>
      <c r="AT17" s="147" t="s">
        <v>76</v>
      </c>
    </row>
    <row r="18" spans="1:46" ht="201" customHeight="1">
      <c r="A18" s="121"/>
      <c r="B18" s="115"/>
      <c r="C18" s="76"/>
      <c r="D18" s="76"/>
      <c r="E18" s="76"/>
      <c r="F18" s="111"/>
      <c r="G18" s="114"/>
      <c r="H18" s="117"/>
      <c r="I18" s="108"/>
      <c r="J18" s="127"/>
      <c r="K18" s="158"/>
      <c r="L18" s="117"/>
      <c r="M18" s="108"/>
      <c r="N18" s="87"/>
      <c r="O18" s="124"/>
      <c r="P18" s="2"/>
      <c r="Q18" s="8">
        <v>2</v>
      </c>
      <c r="R18" s="70" t="s">
        <v>77</v>
      </c>
      <c r="S18" s="46" t="str">
        <f t="shared" si="0"/>
        <v>Probabilidad</v>
      </c>
      <c r="T18" s="6" t="s">
        <v>78</v>
      </c>
      <c r="U18" s="6" t="s">
        <v>66</v>
      </c>
      <c r="V18" s="49" t="str">
        <f t="shared" si="1"/>
        <v>30%</v>
      </c>
      <c r="W18" s="37" t="s">
        <v>79</v>
      </c>
      <c r="X18" s="10" t="s">
        <v>80</v>
      </c>
      <c r="Y18" s="10" t="s">
        <v>81</v>
      </c>
      <c r="Z18" s="56">
        <f>IFERROR(IF(AND(S17="Probabilidad",S18="Probabilidad"),(AB17-(+AB17*V18)),IF(S18="Probabilidad",(I17-(+I17*V18)),IF(S18="Impacto",AB17,""))),"")</f>
        <v>0.16799999999999998</v>
      </c>
      <c r="AA18" s="57" t="str">
        <f t="shared" si="2"/>
        <v>Muy Baja</v>
      </c>
      <c r="AB18" s="58">
        <f t="shared" si="3"/>
        <v>0.16799999999999998</v>
      </c>
      <c r="AC18" s="59" t="str">
        <f t="shared" si="4"/>
        <v>Moderado</v>
      </c>
      <c r="AD18" s="56">
        <f>IFERROR(IF(AND(S17="Impacto",S17="Impacto"),(AD17-(+AD17*V18)),IF(S18="Impacto",(M17-(+M17*V18)),IF(S18="Probabilidad",AD17,""))),"")</f>
        <v>0.6</v>
      </c>
      <c r="AE18" s="60" t="str">
        <f t="shared" ref="AE18" si="5">+CONCATENATE(AA18, " - ", AC18)</f>
        <v>Muy Baja - Moderado</v>
      </c>
      <c r="AF18" s="67" t="str">
        <f>+VLOOKUP(AE18,Datos!$J$4:$K$28,2,)</f>
        <v>MODERADO</v>
      </c>
      <c r="AG18" s="90"/>
      <c r="AH18" s="2"/>
      <c r="AI18" s="142"/>
      <c r="AJ18" s="152"/>
      <c r="AK18" s="155"/>
      <c r="AM18" s="139"/>
      <c r="AN18" s="142"/>
      <c r="AO18" s="142"/>
      <c r="AP18" s="142"/>
      <c r="AQ18" s="145"/>
      <c r="AR18" s="40"/>
      <c r="AS18" s="130"/>
      <c r="AT18" s="148"/>
    </row>
    <row r="19" spans="1:46" ht="201" customHeight="1">
      <c r="A19" s="122"/>
      <c r="B19" s="119"/>
      <c r="C19" s="77"/>
      <c r="D19" s="77"/>
      <c r="E19" s="77"/>
      <c r="F19" s="112"/>
      <c r="G19" s="115"/>
      <c r="H19" s="118"/>
      <c r="I19" s="109"/>
      <c r="J19" s="128"/>
      <c r="K19" s="159"/>
      <c r="L19" s="118"/>
      <c r="M19" s="109"/>
      <c r="N19" s="88"/>
      <c r="O19" s="125"/>
      <c r="P19" s="38"/>
      <c r="Q19" s="9">
        <v>3</v>
      </c>
      <c r="R19" s="69" t="s">
        <v>82</v>
      </c>
      <c r="S19" s="47" t="str">
        <f t="shared" si="0"/>
        <v>Impacto</v>
      </c>
      <c r="T19" s="22" t="s">
        <v>83</v>
      </c>
      <c r="U19" s="22" t="s">
        <v>66</v>
      </c>
      <c r="V19" s="50" t="str">
        <f t="shared" si="1"/>
        <v>25%</v>
      </c>
      <c r="W19" s="23" t="s">
        <v>84</v>
      </c>
      <c r="X19" s="23" t="s">
        <v>85</v>
      </c>
      <c r="Y19" s="23" t="s">
        <v>86</v>
      </c>
      <c r="Z19" s="61">
        <f>IFERROR(IF(AND(S18="Probabilidad",S19="Probabilidad"),(AB18-(+AB18*V19)),IF(S19="Probabilidad",(I18-(+I18*V19)),IF(S19="Impacto",AB18,""))),"")</f>
        <v>0.16799999999999998</v>
      </c>
      <c r="AA19" s="62" t="str">
        <f t="shared" ref="AA19" si="6">IFERROR(IF(Z19="","",IF(Z19&lt;=0.2,"Muy Baja",IF(Z19&lt;=0.4,"Baja",IF(Z19&lt;=0.6,"Media",IF(Z19&lt;=0.8,"Alta","Muy Alta"))))),"")</f>
        <v>Muy Baja</v>
      </c>
      <c r="AB19" s="63">
        <f t="shared" ref="AB19" si="7">+Z19</f>
        <v>0.16799999999999998</v>
      </c>
      <c r="AC19" s="64" t="str">
        <f t="shared" ref="AC19" si="8">IFERROR(IF(AD19="","",IF(AD19&lt;=0.2,"Leve",IF(AD19&lt;=0.4,"Menor",IF(AD19&lt;=0.6,"Moderado",IF(AD19&lt;=0.8,"Mayor","Catastrófico"))))),"")</f>
        <v>Leve</v>
      </c>
      <c r="AD19" s="61">
        <f>IFERROR(IF(AND(S18="Impacto",S18="Impacto"),(AD18-(+AD18*V19)),IF(S19="Impacto",(M18-(+M18*V19)),IF(S19="Probabilidad",AD18,""))),"")</f>
        <v>0</v>
      </c>
      <c r="AE19" s="65" t="str">
        <f t="shared" ref="AE19" si="9">+CONCATENATE(AA19, " - ", AC19)</f>
        <v>Muy Baja - Leve</v>
      </c>
      <c r="AF19" s="68" t="str">
        <f>+VLOOKUP(AE19,Datos!$J$4:$K$28,2,)</f>
        <v>BAJO</v>
      </c>
      <c r="AG19" s="91"/>
      <c r="AH19" s="38"/>
      <c r="AI19" s="143"/>
      <c r="AJ19" s="153"/>
      <c r="AK19" s="156"/>
      <c r="AM19" s="140"/>
      <c r="AN19" s="143"/>
      <c r="AO19" s="143"/>
      <c r="AP19" s="143"/>
      <c r="AQ19" s="146"/>
      <c r="AR19" s="40"/>
      <c r="AS19" s="131"/>
      <c r="AT19" s="149"/>
    </row>
    <row r="20" spans="1:46">
      <c r="P20" s="2"/>
      <c r="AR20" s="40"/>
    </row>
    <row r="21" spans="1:46">
      <c r="P21" s="2"/>
    </row>
    <row r="22" spans="1:46">
      <c r="P22" s="2"/>
    </row>
    <row r="23" spans="1:46">
      <c r="P23" s="2"/>
    </row>
    <row r="24" spans="1:46">
      <c r="P24" s="2"/>
    </row>
    <row r="25" spans="1:46">
      <c r="P25" s="2"/>
    </row>
    <row r="26" spans="1:46">
      <c r="P26" s="2"/>
    </row>
    <row r="27" spans="1:46">
      <c r="P27" s="2"/>
    </row>
    <row r="28" spans="1:46">
      <c r="P28" s="2"/>
    </row>
    <row r="29" spans="1:46">
      <c r="P29" s="2"/>
    </row>
  </sheetData>
  <mergeCells count="50">
    <mergeCell ref="AI14:AK15"/>
    <mergeCell ref="AI17:AI19"/>
    <mergeCell ref="AJ17:AJ19"/>
    <mergeCell ref="AK17:AK19"/>
    <mergeCell ref="K17:K19"/>
    <mergeCell ref="AM14:AQ15"/>
    <mergeCell ref="AS14:AT15"/>
    <mergeCell ref="AM17:AM19"/>
    <mergeCell ref="AN17:AN19"/>
    <mergeCell ref="AO17:AO19"/>
    <mergeCell ref="AP17:AP19"/>
    <mergeCell ref="AQ17:AQ19"/>
    <mergeCell ref="AT17:AT19"/>
    <mergeCell ref="A17:A19"/>
    <mergeCell ref="O17:O19"/>
    <mergeCell ref="L17:L19"/>
    <mergeCell ref="J17:J19"/>
    <mergeCell ref="AS17:AS19"/>
    <mergeCell ref="A11:C11"/>
    <mergeCell ref="D11:M11"/>
    <mergeCell ref="N17:N19"/>
    <mergeCell ref="AG17:AG19"/>
    <mergeCell ref="A14:O15"/>
    <mergeCell ref="Q14:AG14"/>
    <mergeCell ref="Z15:AG15"/>
    <mergeCell ref="T15:Y15"/>
    <mergeCell ref="M17:M19"/>
    <mergeCell ref="F17:F19"/>
    <mergeCell ref="G17:G19"/>
    <mergeCell ref="H17:H19"/>
    <mergeCell ref="I17:I19"/>
    <mergeCell ref="B17:B19"/>
    <mergeCell ref="C17:C19"/>
    <mergeCell ref="D17:D19"/>
    <mergeCell ref="A12:C12"/>
    <mergeCell ref="D12:M12"/>
    <mergeCell ref="E17:E19"/>
    <mergeCell ref="AS1:AT2"/>
    <mergeCell ref="C1:AP4"/>
    <mergeCell ref="C5:AP8"/>
    <mergeCell ref="AQ7:AR8"/>
    <mergeCell ref="AQ5:AR6"/>
    <mergeCell ref="AQ3:AR4"/>
    <mergeCell ref="AQ1:AR2"/>
    <mergeCell ref="AS7:AT8"/>
    <mergeCell ref="AS5:AT6"/>
    <mergeCell ref="AS3:AT4"/>
    <mergeCell ref="A1:B8"/>
    <mergeCell ref="A10:C10"/>
    <mergeCell ref="D10:M10"/>
  </mergeCells>
  <conditionalFormatting sqref="H17:H19">
    <cfRule type="cellIs" dxfId="27" priority="173" operator="equal">
      <formula>"Muy Alta"</formula>
    </cfRule>
    <cfRule type="cellIs" dxfId="26" priority="174" operator="equal">
      <formula>"Alta"</formula>
    </cfRule>
    <cfRule type="cellIs" dxfId="25" priority="175" operator="equal">
      <formula>"Media"</formula>
    </cfRule>
    <cfRule type="cellIs" dxfId="24" priority="176" operator="equal">
      <formula>"Muy Baja"</formula>
    </cfRule>
    <cfRule type="cellIs" dxfId="23" priority="177" operator="equal">
      <formula>"Baja"</formula>
    </cfRule>
  </conditionalFormatting>
  <conditionalFormatting sqref="L17:L19">
    <cfRule type="cellIs" dxfId="22" priority="166" operator="equal">
      <formula>"Leve"</formula>
    </cfRule>
    <cfRule type="cellIs" dxfId="21" priority="167" operator="equal">
      <formula>"Catastrófico"</formula>
    </cfRule>
    <cfRule type="cellIs" dxfId="20" priority="168" operator="equal">
      <formula>"Mayor"</formula>
    </cfRule>
    <cfRule type="cellIs" dxfId="19" priority="169" operator="equal">
      <formula>"Moderado"</formula>
    </cfRule>
    <cfRule type="cellIs" dxfId="18" priority="171" operator="equal">
      <formula>"Menor"</formula>
    </cfRule>
  </conditionalFormatting>
  <conditionalFormatting sqref="O17:O19">
    <cfRule type="cellIs" dxfId="17" priority="160" operator="equal">
      <formula>"EXTREMO"</formula>
    </cfRule>
    <cfRule type="cellIs" dxfId="16" priority="161" operator="equal">
      <formula>"ALTO"</formula>
    </cfRule>
    <cfRule type="cellIs" dxfId="15" priority="163" operator="equal">
      <formula>"BAJO"</formula>
    </cfRule>
    <cfRule type="cellIs" dxfId="14" priority="164" operator="equal">
      <formula>"MODERADO"</formula>
    </cfRule>
  </conditionalFormatting>
  <conditionalFormatting sqref="AA17:AA19">
    <cfRule type="cellIs" dxfId="13" priority="155" operator="equal">
      <formula>"Muy Baja"</formula>
    </cfRule>
    <cfRule type="cellIs" dxfId="12" priority="156" operator="equal">
      <formula>"Baja"</formula>
    </cfRule>
    <cfRule type="cellIs" dxfId="11" priority="157" operator="equal">
      <formula>"Media"</formula>
    </cfRule>
    <cfRule type="cellIs" dxfId="10" priority="158" operator="equal">
      <formula>"Muy Alta"</formula>
    </cfRule>
    <cfRule type="cellIs" dxfId="9" priority="159" operator="equal">
      <formula>"Alta"</formula>
    </cfRule>
  </conditionalFormatting>
  <conditionalFormatting sqref="AC17:AC19">
    <cfRule type="cellIs" dxfId="8" priority="150" operator="equal">
      <formula>"Catastrófico"</formula>
    </cfRule>
    <cfRule type="cellIs" dxfId="7" priority="151" operator="equal">
      <formula>"Mayor"</formula>
    </cfRule>
    <cfRule type="cellIs" dxfId="6" priority="152" operator="equal">
      <formula>"Moderado"</formula>
    </cfRule>
    <cfRule type="cellIs" dxfId="5" priority="153" operator="equal">
      <formula>"Menor"</formula>
    </cfRule>
    <cfRule type="cellIs" dxfId="4" priority="154" operator="equal">
      <formula>"Leve"</formula>
    </cfRule>
  </conditionalFormatting>
  <conditionalFormatting sqref="AF17:AF19">
    <cfRule type="cellIs" dxfId="3" priority="146" operator="equal">
      <formula>"EXTREMO"</formula>
    </cfRule>
    <cfRule type="cellIs" dxfId="2" priority="147" operator="equal">
      <formula>"ALTO"</formula>
    </cfRule>
    <cfRule type="cellIs" dxfId="1" priority="148" operator="equal">
      <formula>"BAJO"</formula>
    </cfRule>
    <cfRule type="cellIs" dxfId="0" priority="149" operator="equal">
      <formula>"MODERADO"</formula>
    </cfRule>
  </conditionalFormatting>
  <pageMargins left="0.70866141732283472" right="0.70866141732283472" top="0.74803149606299213" bottom="0.74803149606299213" header="0.31496062992125984" footer="0.31496062992125984"/>
  <pageSetup paperSize="41" scale="54" fitToWidth="3" fitToHeight="3" orientation="landscape" r:id="rId1"/>
  <colBreaks count="1" manualBreakCount="1">
    <brk id="16" max="23" man="1"/>
  </colBreaks>
  <ignoredErrors>
    <ignoredError sqref="O17 L19:M19 M17 L18:M18" evalError="1"/>
  </ignoredErrors>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Datos!$A$4:$A$6</xm:f>
          </x14:formula1>
          <xm:sqref>B17:B19</xm:sqref>
        </x14:dataValidation>
        <x14:dataValidation type="list" allowBlank="1" showInputMessage="1" showErrorMessage="1" xr:uid="{00000000-0002-0000-0000-000001000000}">
          <x14:formula1>
            <xm:f>Datos!$O$3:$O$15</xm:f>
          </x14:formula1>
          <xm:sqref>J17:J19</xm:sqref>
        </x14:dataValidation>
        <x14:dataValidation type="list" allowBlank="1" showInputMessage="1" showErrorMessage="1" xr:uid="{00000000-0002-0000-0000-000002000000}">
          <x14:formula1>
            <xm:f>Datos!$P$19:$P$22</xm:f>
          </x14:formula1>
          <xm:sqref>T17:T19</xm:sqref>
        </x14:dataValidation>
        <x14:dataValidation type="list" allowBlank="1" showInputMessage="1" showErrorMessage="1" xr:uid="{00000000-0002-0000-0000-000003000000}">
          <x14:formula1>
            <xm:f>Datos!$P$25:$P$26</xm:f>
          </x14:formula1>
          <xm:sqref>U17:U19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Q28"/>
  <sheetViews>
    <sheetView topLeftCell="K1" zoomScale="120" zoomScaleNormal="120" workbookViewId="0">
      <selection activeCell="Q15" sqref="Q15"/>
    </sheetView>
  </sheetViews>
  <sheetFormatPr defaultColWidth="11.42578125" defaultRowHeight="15"/>
  <cols>
    <col min="7" max="7" width="14.85546875" customWidth="1"/>
    <col min="10" max="10" width="33" customWidth="1"/>
    <col min="15" max="15" width="81.42578125" customWidth="1"/>
  </cols>
  <sheetData>
    <row r="3" spans="1:17">
      <c r="A3" s="26" t="s">
        <v>87</v>
      </c>
      <c r="D3" t="s">
        <v>88</v>
      </c>
      <c r="G3" t="s">
        <v>89</v>
      </c>
      <c r="J3" t="s">
        <v>90</v>
      </c>
      <c r="O3" t="s">
        <v>91</v>
      </c>
    </row>
    <row r="4" spans="1:17">
      <c r="A4" t="s">
        <v>92</v>
      </c>
      <c r="D4" t="s">
        <v>93</v>
      </c>
      <c r="E4" s="25">
        <v>0.2</v>
      </c>
      <c r="G4" t="s">
        <v>94</v>
      </c>
      <c r="H4" s="25">
        <v>0.2</v>
      </c>
      <c r="J4" t="s">
        <v>95</v>
      </c>
      <c r="K4" t="s">
        <v>96</v>
      </c>
      <c r="O4" t="s">
        <v>97</v>
      </c>
      <c r="P4" s="3" t="s">
        <v>98</v>
      </c>
      <c r="Q4" s="28">
        <v>0.2</v>
      </c>
    </row>
    <row r="5" spans="1:17">
      <c r="A5" t="s">
        <v>59</v>
      </c>
      <c r="D5" t="s">
        <v>99</v>
      </c>
      <c r="E5" s="25">
        <v>0.4</v>
      </c>
      <c r="G5" t="s">
        <v>100</v>
      </c>
      <c r="H5" s="25">
        <v>0.4</v>
      </c>
      <c r="J5" t="s">
        <v>101</v>
      </c>
      <c r="K5" t="s">
        <v>96</v>
      </c>
      <c r="O5" s="27" t="s">
        <v>102</v>
      </c>
      <c r="P5" s="3" t="s">
        <v>103</v>
      </c>
      <c r="Q5" s="28">
        <v>0.4</v>
      </c>
    </row>
    <row r="6" spans="1:17">
      <c r="A6" t="s">
        <v>104</v>
      </c>
      <c r="D6" t="s">
        <v>105</v>
      </c>
      <c r="E6" s="25">
        <v>0.6</v>
      </c>
      <c r="G6" t="s">
        <v>106</v>
      </c>
      <c r="H6" s="25">
        <v>0.6</v>
      </c>
      <c r="J6" t="s">
        <v>107</v>
      </c>
      <c r="K6" t="s">
        <v>106</v>
      </c>
      <c r="O6" t="s">
        <v>108</v>
      </c>
      <c r="P6" s="3" t="s">
        <v>109</v>
      </c>
      <c r="Q6" s="28">
        <v>0.6</v>
      </c>
    </row>
    <row r="7" spans="1:17">
      <c r="D7" t="s">
        <v>110</v>
      </c>
      <c r="E7" s="25">
        <v>0.8</v>
      </c>
      <c r="G7" t="s">
        <v>111</v>
      </c>
      <c r="H7" s="25">
        <v>0.8</v>
      </c>
      <c r="J7" t="s">
        <v>112</v>
      </c>
      <c r="K7" t="s">
        <v>113</v>
      </c>
      <c r="O7" t="s">
        <v>114</v>
      </c>
      <c r="P7" s="3" t="s">
        <v>115</v>
      </c>
      <c r="Q7" s="28">
        <v>0.8</v>
      </c>
    </row>
    <row r="8" spans="1:17">
      <c r="D8" t="s">
        <v>116</v>
      </c>
      <c r="E8" s="25">
        <v>1</v>
      </c>
      <c r="G8" t="s">
        <v>117</v>
      </c>
      <c r="H8" s="25">
        <v>1</v>
      </c>
      <c r="J8" t="s">
        <v>118</v>
      </c>
      <c r="K8" t="s">
        <v>119</v>
      </c>
      <c r="O8" t="s">
        <v>120</v>
      </c>
      <c r="P8" s="3" t="s">
        <v>121</v>
      </c>
      <c r="Q8" s="28">
        <v>1</v>
      </c>
    </row>
    <row r="9" spans="1:17">
      <c r="J9" t="s">
        <v>122</v>
      </c>
      <c r="K9" t="s">
        <v>96</v>
      </c>
    </row>
    <row r="10" spans="1:17">
      <c r="J10" t="s">
        <v>123</v>
      </c>
      <c r="K10" t="s">
        <v>106</v>
      </c>
      <c r="O10" t="s">
        <v>124</v>
      </c>
    </row>
    <row r="11" spans="1:17">
      <c r="J11" t="s">
        <v>125</v>
      </c>
      <c r="K11" t="s">
        <v>106</v>
      </c>
      <c r="O11" t="s">
        <v>126</v>
      </c>
      <c r="P11" s="3" t="s">
        <v>98</v>
      </c>
      <c r="Q11" s="28">
        <v>0.2</v>
      </c>
    </row>
    <row r="12" spans="1:17" ht="30.75" customHeight="1">
      <c r="J12" t="s">
        <v>127</v>
      </c>
      <c r="K12" t="s">
        <v>113</v>
      </c>
      <c r="O12" s="27" t="s">
        <v>128</v>
      </c>
      <c r="P12" s="3" t="s">
        <v>103</v>
      </c>
      <c r="Q12" s="28">
        <v>0.4</v>
      </c>
    </row>
    <row r="13" spans="1:17" ht="30">
      <c r="J13" t="s">
        <v>129</v>
      </c>
      <c r="K13" t="s">
        <v>119</v>
      </c>
      <c r="O13" s="27" t="s">
        <v>63</v>
      </c>
      <c r="P13" s="3" t="s">
        <v>109</v>
      </c>
      <c r="Q13" s="28">
        <v>0.6</v>
      </c>
    </row>
    <row r="14" spans="1:17" ht="30">
      <c r="J14" t="s">
        <v>130</v>
      </c>
      <c r="K14" t="s">
        <v>106</v>
      </c>
      <c r="O14" s="27" t="s">
        <v>131</v>
      </c>
      <c r="P14" s="3" t="s">
        <v>115</v>
      </c>
      <c r="Q14" s="28">
        <v>0.8</v>
      </c>
    </row>
    <row r="15" spans="1:17" ht="30">
      <c r="J15" t="s">
        <v>132</v>
      </c>
      <c r="K15" t="s">
        <v>106</v>
      </c>
      <c r="O15" s="27" t="s">
        <v>133</v>
      </c>
      <c r="P15" s="3" t="s">
        <v>121</v>
      </c>
      <c r="Q15" s="28">
        <v>1</v>
      </c>
    </row>
    <row r="16" spans="1:17">
      <c r="J16" t="s">
        <v>134</v>
      </c>
      <c r="K16" t="s">
        <v>106</v>
      </c>
    </row>
    <row r="17" spans="10:16">
      <c r="J17" t="s">
        <v>135</v>
      </c>
      <c r="K17" t="s">
        <v>113</v>
      </c>
    </row>
    <row r="18" spans="10:16">
      <c r="J18" t="s">
        <v>136</v>
      </c>
      <c r="K18" t="s">
        <v>119</v>
      </c>
    </row>
    <row r="19" spans="10:16">
      <c r="J19" t="s">
        <v>137</v>
      </c>
      <c r="K19" t="s">
        <v>106</v>
      </c>
      <c r="P19" t="s">
        <v>138</v>
      </c>
    </row>
    <row r="20" spans="10:16">
      <c r="J20" t="s">
        <v>139</v>
      </c>
      <c r="K20" t="s">
        <v>106</v>
      </c>
      <c r="P20" t="s">
        <v>65</v>
      </c>
    </row>
    <row r="21" spans="10:16">
      <c r="J21" t="s">
        <v>140</v>
      </c>
      <c r="K21" t="s">
        <v>113</v>
      </c>
      <c r="P21" t="s">
        <v>78</v>
      </c>
    </row>
    <row r="22" spans="10:16">
      <c r="J22" t="s">
        <v>141</v>
      </c>
      <c r="K22" t="s">
        <v>113</v>
      </c>
      <c r="P22" t="s">
        <v>83</v>
      </c>
    </row>
    <row r="23" spans="10:16">
      <c r="J23" t="s">
        <v>142</v>
      </c>
      <c r="K23" t="s">
        <v>119</v>
      </c>
    </row>
    <row r="24" spans="10:16">
      <c r="J24" t="s">
        <v>143</v>
      </c>
      <c r="K24" t="s">
        <v>113</v>
      </c>
      <c r="P24" t="s">
        <v>144</v>
      </c>
    </row>
    <row r="25" spans="10:16">
      <c r="J25" t="s">
        <v>145</v>
      </c>
      <c r="K25" t="s">
        <v>113</v>
      </c>
      <c r="P25" t="s">
        <v>146</v>
      </c>
    </row>
    <row r="26" spans="10:16">
      <c r="J26" t="s">
        <v>147</v>
      </c>
      <c r="K26" t="s">
        <v>113</v>
      </c>
      <c r="P26" t="s">
        <v>66</v>
      </c>
    </row>
    <row r="27" spans="10:16">
      <c r="J27" t="s">
        <v>148</v>
      </c>
      <c r="K27" t="s">
        <v>113</v>
      </c>
    </row>
    <row r="28" spans="10:16">
      <c r="J28" t="s">
        <v>149</v>
      </c>
      <c r="K28" t="s">
        <v>119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B27" sqref="B27"/>
    </sheetView>
  </sheetViews>
  <sheetFormatPr defaultColWidth="11.42578125" defaultRowHeight="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960FE7278092C44B5607AA964C04AD8" ma:contentTypeVersion="18" ma:contentTypeDescription="Crear nuevo documento." ma:contentTypeScope="" ma:versionID="3c334712ddb1a386e221a84023a1ba0c">
  <xsd:schema xmlns:xsd="http://www.w3.org/2001/XMLSchema" xmlns:xs="http://www.w3.org/2001/XMLSchema" xmlns:p="http://schemas.microsoft.com/office/2006/metadata/properties" xmlns:ns2="8befd943-4f51-4e42-85af-a07052259448" xmlns:ns3="d8efec78-3424-4c97-abf4-c2ff1d9e6d03" targetNamespace="http://schemas.microsoft.com/office/2006/metadata/properties" ma:root="true" ma:fieldsID="1ff44eaf9d9925a66300bdb688085a0f" ns2:_="" ns3:_="">
    <xsd:import namespace="8befd943-4f51-4e42-85af-a07052259448"/>
    <xsd:import namespace="d8efec78-3424-4c97-abf4-c2ff1d9e6d0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fd943-4f51-4e42-85af-a07052259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8efec78-3424-4c97-abf4-c2ff1d9e6d03"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dbdcf5c2-d273-4d70-8f91-c5c66f26fa01}" ma:internalName="TaxCatchAll" ma:showField="CatchAllData" ma:web="d8efec78-3424-4c97-abf4-c2ff1d9e6d0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fd943-4f51-4e42-85af-a07052259448">
      <Terms xmlns="http://schemas.microsoft.com/office/infopath/2007/PartnerControls"/>
    </lcf76f155ced4ddcb4097134ff3c332f>
    <TaxCatchAll xmlns="d8efec78-3424-4c97-abf4-c2ff1d9e6d03" xsi:nil="true"/>
  </documentManagement>
</p:properties>
</file>

<file path=customXml/itemProps1.xml><?xml version="1.0" encoding="utf-8"?>
<ds:datastoreItem xmlns:ds="http://schemas.openxmlformats.org/officeDocument/2006/customXml" ds:itemID="{355C1AD0-C12E-4841-9791-04ECCA942BBF}"/>
</file>

<file path=customXml/itemProps2.xml><?xml version="1.0" encoding="utf-8"?>
<ds:datastoreItem xmlns:ds="http://schemas.openxmlformats.org/officeDocument/2006/customXml" ds:itemID="{C8485786-BD9B-4D5B-A5DF-7E676D48E3A6}"/>
</file>

<file path=customXml/itemProps3.xml><?xml version="1.0" encoding="utf-8"?>
<ds:datastoreItem xmlns:ds="http://schemas.openxmlformats.org/officeDocument/2006/customXml" ds:itemID="{D426C247-AC1E-4510-AE57-52248564E65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Willington Granados Herrera</dc:creator>
  <cp:keywords/>
  <dc:description/>
  <cp:lastModifiedBy>Carlos Andres Guerra Jimenez</cp:lastModifiedBy>
  <cp:revision/>
  <dcterms:created xsi:type="dcterms:W3CDTF">2021-05-10T15:52:34Z</dcterms:created>
  <dcterms:modified xsi:type="dcterms:W3CDTF">2025-06-14T14:24:00Z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0x010100C960FE7278092C44B5607AA964C04AD8</vt:lpwstr>
  </property>
  <property fmtid="{D5CDD505-2E9C-101B-9397-08002B2CF9AE}" pid="3" name="Order">
    <vt:r8>582400</vt:r8>
  </property>
  <property fmtid="{D5CDD505-2E9C-101B-9397-08002B2CF9AE}" pid="4" name="_ExtendedDescription">
    <vt:lpwstr/>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MediaServiceImageTags">
    <vt:lpwstr/>
  </property>
</Properties>
</file>